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odbalachandran-my.sharepoint.com/personal/vinod_vsgsd_com/Documents/LAPTOP/Docs Feb 2026/ALBANNA ENGG/IP ALBANNA CASE/Liquidation/CLAIMS/Mar 2026/"/>
    </mc:Choice>
  </mc:AlternateContent>
  <xr:revisionPtr revIDLastSave="0" documentId="8_{78FBF705-10AB-42FE-BBDF-15F5FA7D643D}" xr6:coauthVersionLast="36" xr6:coauthVersionMax="36" xr10:uidLastSave="{00000000-0000-0000-0000-000000000000}"/>
  <bookViews>
    <workbookView xWindow="-110" yWindow="-110" windowWidth="19420" windowHeight="10300" xr2:uid="{AA7A3FD9-74B1-4BCB-9A63-836584F79B75}"/>
  </bookViews>
  <sheets>
    <sheet name="Summary" sheetId="3" r:id="rId1"/>
    <sheet name="Annex 1" sheetId="1" r:id="rId2"/>
    <sheet name="annex 2" sheetId="8" r:id="rId3"/>
    <sheet name="Annex 4" sheetId="7" r:id="rId4"/>
    <sheet name="Annex 5" sheetId="5" r:id="rId5"/>
    <sheet name="Annex 6" sheetId="6" r:id="rId6"/>
  </sheets>
  <definedNames>
    <definedName name="_xlnm.Print_Area" localSheetId="5">'Annex 6'!$A$1:$O$54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D8" i="3"/>
  <c r="F17" i="5" l="1"/>
  <c r="F8" i="3" l="1"/>
  <c r="H4" i="3" l="1"/>
  <c r="E52" i="6" l="1"/>
  <c r="M50" i="6" l="1"/>
  <c r="F7" i="3"/>
  <c r="E11" i="1" l="1"/>
  <c r="F12" i="5" l="1"/>
  <c r="F13" i="5"/>
  <c r="E13" i="5"/>
  <c r="L13" i="5" s="1"/>
  <c r="L11" i="5" l="1"/>
  <c r="G13" i="3" l="1"/>
  <c r="E14" i="3" l="1"/>
  <c r="E16" i="3" s="1"/>
  <c r="L15" i="5" l="1"/>
  <c r="D51" i="6"/>
  <c r="E49" i="6"/>
  <c r="F8" i="5"/>
  <c r="N51" i="6" l="1"/>
  <c r="F48" i="6" l="1"/>
  <c r="M48" i="6"/>
  <c r="A3" i="8"/>
  <c r="E8" i="1"/>
  <c r="L14" i="5" l="1"/>
  <c r="N8" i="1"/>
  <c r="E12" i="5" l="1"/>
  <c r="E16" i="5" s="1"/>
  <c r="L12" i="5" l="1"/>
  <c r="D10" i="3" l="1"/>
  <c r="E9" i="8" l="1"/>
  <c r="L9" i="8"/>
  <c r="D9" i="8"/>
  <c r="K8" i="8"/>
  <c r="L9" i="7"/>
  <c r="L11" i="7"/>
  <c r="L12" i="7"/>
  <c r="L10" i="7"/>
  <c r="E14" i="7"/>
  <c r="D12" i="3" s="1"/>
  <c r="F13" i="7"/>
  <c r="L13" i="7" s="1"/>
  <c r="F8" i="7"/>
  <c r="I7" i="7"/>
  <c r="A3" i="7"/>
  <c r="F14" i="7" l="1"/>
  <c r="F16" i="7" s="1"/>
  <c r="K9" i="8"/>
  <c r="H10" i="3"/>
  <c r="L14" i="7"/>
  <c r="H12" i="3" s="1"/>
  <c r="I10" i="7"/>
  <c r="F12" i="3"/>
  <c r="I9" i="7"/>
  <c r="I8" i="7"/>
  <c r="I13" i="7"/>
  <c r="I12" i="7"/>
  <c r="I11" i="7"/>
  <c r="M44" i="6"/>
  <c r="M47" i="6"/>
  <c r="M49" i="6"/>
  <c r="E46" i="6" l="1"/>
  <c r="M46" i="6" s="1"/>
  <c r="E45" i="6"/>
  <c r="M45" i="6" l="1"/>
  <c r="F9" i="5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M43" i="6" s="1"/>
  <c r="M51" i="6" s="1"/>
  <c r="E8" i="6"/>
  <c r="G16" i="3"/>
  <c r="D14" i="3"/>
  <c r="E51" i="6" l="1"/>
  <c r="F16" i="5"/>
  <c r="L9" i="5"/>
  <c r="H14" i="3"/>
  <c r="I14" i="3"/>
  <c r="O10" i="1"/>
  <c r="I9" i="3" s="1"/>
  <c r="N10" i="1"/>
  <c r="H9" i="3" s="1"/>
  <c r="D10" i="1"/>
  <c r="D9" i="3" s="1"/>
  <c r="J50" i="6" l="1"/>
  <c r="J45" i="6"/>
  <c r="F18" i="5"/>
  <c r="I15" i="5"/>
  <c r="I13" i="5"/>
  <c r="E53" i="6"/>
  <c r="I16" i="3"/>
  <c r="F42" i="6"/>
  <c r="D13" i="3"/>
  <c r="G14" i="5"/>
  <c r="B14" i="5"/>
  <c r="D16" i="3" l="1"/>
  <c r="F49" i="6"/>
  <c r="F43" i="6"/>
  <c r="E9" i="1"/>
  <c r="F44" i="6" l="1"/>
  <c r="F45" i="6" s="1"/>
  <c r="F46" i="6" s="1"/>
  <c r="F47" i="6" s="1"/>
  <c r="F50" i="6"/>
  <c r="I7" i="5"/>
  <c r="A3" i="6"/>
  <c r="A3" i="5"/>
  <c r="A3" i="1"/>
  <c r="C16" i="3"/>
  <c r="E10" i="1"/>
  <c r="F17" i="3" s="1"/>
  <c r="F19" i="3" s="1"/>
  <c r="L8" i="5" l="1"/>
  <c r="L16" i="5" s="1"/>
  <c r="K9" i="1"/>
  <c r="F9" i="3"/>
  <c r="K8" i="1"/>
  <c r="H13" i="3" l="1"/>
  <c r="H16" i="3" s="1"/>
  <c r="F13" i="3"/>
  <c r="I9" i="5"/>
  <c r="I11" i="5"/>
  <c r="I14" i="5"/>
  <c r="I8" i="5"/>
  <c r="I12" i="5"/>
  <c r="I10" i="5"/>
  <c r="J47" i="6"/>
  <c r="J48" i="6"/>
  <c r="J44" i="6"/>
  <c r="J46" i="6"/>
  <c r="F14" i="3"/>
  <c r="J49" i="6"/>
  <c r="J21" i="6"/>
  <c r="J43" i="6"/>
  <c r="J9" i="6"/>
  <c r="J17" i="6"/>
  <c r="J25" i="6"/>
  <c r="J33" i="6"/>
  <c r="J41" i="6"/>
  <c r="J26" i="6"/>
  <c r="J34" i="6"/>
  <c r="J19" i="6"/>
  <c r="J27" i="6"/>
  <c r="J35" i="6"/>
  <c r="J8" i="6"/>
  <c r="J22" i="6"/>
  <c r="J38" i="6"/>
  <c r="J31" i="6"/>
  <c r="J24" i="6"/>
  <c r="J32" i="6"/>
  <c r="J40" i="6"/>
  <c r="J10" i="6"/>
  <c r="J12" i="6"/>
  <c r="J28" i="6"/>
  <c r="J36" i="6"/>
  <c r="J29" i="6"/>
  <c r="J37" i="6"/>
  <c r="J30" i="6"/>
  <c r="J23" i="6"/>
  <c r="J39" i="6"/>
  <c r="J14" i="6"/>
  <c r="J15" i="6"/>
  <c r="J16" i="6"/>
  <c r="J18" i="6"/>
  <c r="J42" i="6"/>
  <c r="J20" i="6"/>
  <c r="J13" i="6"/>
  <c r="J11" i="6"/>
  <c r="F16" i="3" l="1"/>
  <c r="F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8" authorId="0" shapeId="0" xr:uid="{524EFEF9-0C1B-4632-81A1-3B7550D3976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692648 INCL IN CIRP COSTS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vinod balachandran</author>
  </authors>
  <commentList>
    <comment ref="E11" authorId="0" shapeId="0" xr:uid="{E93A41A7-4333-4C1A-9919-34AD1058A1C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mod order</t>
        </r>
      </text>
    </comment>
    <comment ref="F11" authorId="0" shapeId="0" xr:uid="{D3D7336B-EEB8-41BD-90BA-515C2F50AB8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50% of Rs. 9203988</t>
        </r>
      </text>
    </comment>
    <comment ref="E12" authorId="1" shapeId="0" xr:uid="{6CF0B65E-6975-4BC1-B8ED-F1F89BBF3857}">
      <text>
        <r>
          <rPr>
            <b/>
            <sz val="9"/>
            <color indexed="81"/>
            <rFont val="Tahoma"/>
            <family val="2"/>
          </rPr>
          <t>vinod balachandran:</t>
        </r>
        <r>
          <rPr>
            <sz val="9"/>
            <color indexed="81"/>
            <rFont val="Tahoma"/>
            <family val="2"/>
          </rPr>
          <t xml:space="preserve">
to add revised claim with interest</t>
        </r>
      </text>
    </comment>
    <comment ref="F13" authorId="1" shapeId="0" xr:uid="{9326FBEE-EC5A-417E-B0E6-36CC387E0EEE}">
      <text>
        <r>
          <rPr>
            <b/>
            <sz val="9"/>
            <color indexed="81"/>
            <rFont val="Tahoma"/>
            <family val="2"/>
          </rPr>
          <t>vinod balachandran:</t>
        </r>
        <r>
          <rPr>
            <sz val="9"/>
            <color indexed="81"/>
            <rFont val="Tahoma"/>
            <family val="2"/>
          </rPr>
          <t xml:space="preserve">
int @ 15% for 1 year since in order also only that much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vinod balachandran</author>
  </authors>
  <commentList>
    <comment ref="E52" authorId="0" shapeId="0" xr:uid="{53C46977-1C48-4BDE-A320-8745687E7A8E}">
      <text>
        <r>
          <rPr>
            <b/>
            <sz val="9"/>
            <color indexed="81"/>
            <rFont val="Tahoma"/>
            <family val="2"/>
          </rPr>
          <t>vinod balachandran:</t>
        </r>
        <r>
          <rPr>
            <sz val="9"/>
            <color indexed="81"/>
            <rFont val="Tahoma"/>
            <family val="2"/>
          </rPr>
          <t xml:space="preserve">
includes tds </t>
        </r>
      </text>
    </comment>
  </commentList>
</comments>
</file>

<file path=xl/sharedStrings.xml><?xml version="1.0" encoding="utf-8"?>
<sst xmlns="http://schemas.openxmlformats.org/spreadsheetml/2006/main" count="444" uniqueCount="188">
  <si>
    <t>SL no</t>
  </si>
  <si>
    <t>Remarks</t>
  </si>
  <si>
    <t>Amount (Rs)</t>
  </si>
  <si>
    <t>Punjab National Bank</t>
  </si>
  <si>
    <t>Gosree Finance Ltd</t>
  </si>
  <si>
    <t>Name of Creditor</t>
  </si>
  <si>
    <t>Prumatech Service Private Limited</t>
  </si>
  <si>
    <t>Kerala Metal Distributors</t>
  </si>
  <si>
    <t>Industrial X ray &amp; Allied Radiographers I Pvt Ltd</t>
  </si>
  <si>
    <t>Lippara</t>
  </si>
  <si>
    <t>Omega Trading Corporation</t>
  </si>
  <si>
    <t>Perumattom Travels</t>
  </si>
  <si>
    <t>K K Anilkumar</t>
  </si>
  <si>
    <t>Brothers Engineering</t>
  </si>
  <si>
    <t>K S Rajendran</t>
  </si>
  <si>
    <t>M N B Nair</t>
  </si>
  <si>
    <t>Esquire Agencies</t>
  </si>
  <si>
    <t xml:space="preserve"> S S Earth Movers</t>
  </si>
  <si>
    <t>Coral Engineering</t>
  </si>
  <si>
    <t>A K M Erectors</t>
  </si>
  <si>
    <t>Skylark Engineers</t>
  </si>
  <si>
    <t>MPM Constructions</t>
  </si>
  <si>
    <t>Arudra Engineers Pvt Ltd</t>
  </si>
  <si>
    <t>Mark Airconditioning</t>
  </si>
  <si>
    <t>JVR &amp; Associates</t>
  </si>
  <si>
    <t>Technofine Autobody</t>
  </si>
  <si>
    <t>GGS Infrastructures Pvt Ltd</t>
  </si>
  <si>
    <t>Gulf Heavy equipments rental P Ltd</t>
  </si>
  <si>
    <t>Tiong Woon Project &amp; contracting  I Pvt Ltd</t>
  </si>
  <si>
    <t>C I Constructions</t>
  </si>
  <si>
    <t>Base to Roof Speciality services</t>
  </si>
  <si>
    <t>Castle Sales &amp; services</t>
  </si>
  <si>
    <t>Karthika Engg Co</t>
  </si>
  <si>
    <t>MBM Engineering works</t>
  </si>
  <si>
    <t>Shikha Metals Pvt Ltd</t>
  </si>
  <si>
    <t>Modest Cranes &amp; Logistics</t>
  </si>
  <si>
    <t>Summary of claims received</t>
  </si>
  <si>
    <t>No</t>
  </si>
  <si>
    <t>No of 
claims</t>
  </si>
  <si>
    <t>Summary of claims admitted</t>
  </si>
  <si>
    <t>Amount of 
Contingent Claims</t>
  </si>
  <si>
    <t>Amount (Rs.)</t>
  </si>
  <si>
    <t>Operational creditors (Workmen)</t>
  </si>
  <si>
    <t>Operational creditors (Employees)</t>
  </si>
  <si>
    <t>Operational creditors (Government Dues)</t>
  </si>
  <si>
    <t>Operational creditors (other than Workmen and
 Employees and Government Dues)</t>
  </si>
  <si>
    <t>Other creditors, if any, (other than financial creditors 
and operational creditors)</t>
  </si>
  <si>
    <t>Details in 
Annexure</t>
  </si>
  <si>
    <t>Name of Corporate Debtor : M/s Albanna Engineering (India) Private Limited</t>
  </si>
  <si>
    <t>Date of Receipt</t>
  </si>
  <si>
    <t>Details of Claim Admitted</t>
  </si>
  <si>
    <t>Amount of claim admitted</t>
  </si>
  <si>
    <t>Whether Related 
Party</t>
  </si>
  <si>
    <t>Amount of Claim</t>
  </si>
  <si>
    <t>Amount of 
contingent claim</t>
  </si>
  <si>
    <t>Amount of 
any mutual dues which may be set off</t>
  </si>
  <si>
    <t>Amount of claim 
not admitted</t>
  </si>
  <si>
    <t>Amount of claim 
under verification</t>
  </si>
  <si>
    <t>Details of Claims 
Received</t>
  </si>
  <si>
    <t>Amount covered by 
security interest</t>
  </si>
  <si>
    <t>Sl no</t>
  </si>
  <si>
    <t>Dept</t>
  </si>
  <si>
    <t>Details of Claimant</t>
  </si>
  <si>
    <t>Govt</t>
  </si>
  <si>
    <t>Nature of
 Claim</t>
  </si>
  <si>
    <t>Nature of 
Claim</t>
  </si>
  <si>
    <t>Financial Loan</t>
  </si>
  <si>
    <t>Yes</t>
  </si>
  <si>
    <t>Income Tax</t>
  </si>
  <si>
    <t>Works Contract - Kerala State Tax Officer</t>
  </si>
  <si>
    <t>Service Tax dues</t>
  </si>
  <si>
    <t>NA</t>
  </si>
  <si>
    <t>GST dues</t>
  </si>
  <si>
    <t>Oper dues</t>
  </si>
  <si>
    <t>Sanghvi Movers Ltd -
APPLICANT</t>
  </si>
  <si>
    <t>Unpaid insolvency resolution process costs</t>
  </si>
  <si>
    <t>Secured financial creditors</t>
  </si>
  <si>
    <t xml:space="preserve">Unsecured financial creditors </t>
  </si>
  <si>
    <t>Amount of Claims under verification</t>
  </si>
  <si>
    <t>Date of commencement of Liquidation : Dec 2,2021</t>
  </si>
  <si>
    <t>Category of Stakeholders</t>
  </si>
  <si>
    <t>ANNEXURE -1</t>
  </si>
  <si>
    <t>List of Secured Financial Creditors</t>
  </si>
  <si>
    <t>Details of security interest</t>
  </si>
  <si>
    <t>Amount covered by guarantee</t>
  </si>
  <si>
    <t>% share in total amount of claims admitted</t>
  </si>
  <si>
    <t>Amount of claim rejected</t>
  </si>
  <si>
    <t>List of Operational creditors (Government Dues)</t>
  </si>
  <si>
    <t>ANNEXURE -5</t>
  </si>
  <si>
    <t>Amount covered by lien or attachment pending disposal
security interest</t>
  </si>
  <si>
    <t>Whether Lien attached removed (Y/N)</t>
  </si>
  <si>
    <t>Amount of claim 
rejected</t>
  </si>
  <si>
    <t>Carboline India Pvt Ltd</t>
  </si>
  <si>
    <t>Employees State Insurance 
Corporation,SRO Ernakulam</t>
  </si>
  <si>
    <t>ESI</t>
  </si>
  <si>
    <t>ESI contribution
+interest</t>
  </si>
  <si>
    <t xml:space="preserve">Income Tax Dept,Kochi  - TDS </t>
  </si>
  <si>
    <t>TDS +Interest</t>
  </si>
  <si>
    <t>Indus Tech Engineers</t>
  </si>
  <si>
    <t>Global Thermal Control Systems Pvt Ltd</t>
  </si>
  <si>
    <t>Sahida Ali</t>
  </si>
  <si>
    <t>CENTRAL GST - Show Cause Notice</t>
  </si>
  <si>
    <t>Kerala State GST</t>
  </si>
  <si>
    <t>Note:</t>
  </si>
  <si>
    <t>Sreekumar S  Nair</t>
  </si>
  <si>
    <t>Note -1</t>
  </si>
  <si>
    <t>K T Thomas</t>
  </si>
  <si>
    <t>Amount of Claims rejected</t>
  </si>
  <si>
    <t>V A Hassainar</t>
  </si>
  <si>
    <t>K .Mohanan</t>
  </si>
  <si>
    <t>Muneer K M</t>
  </si>
  <si>
    <t>S&amp;V Construction</t>
  </si>
  <si>
    <t>ANNEXURE -6</t>
  </si>
  <si>
    <t>List of Operational creditors (Employees)</t>
  </si>
  <si>
    <t>Name of Auth rep
(if any)</t>
  </si>
  <si>
    <t>Name of Employee</t>
  </si>
  <si>
    <t>Amount Claimed</t>
  </si>
  <si>
    <t>Total amount of claim admitted</t>
  </si>
  <si>
    <t>Amount of claim for 12 months precceding the Liquidation comm date</t>
  </si>
  <si>
    <t>Nature of claim</t>
  </si>
  <si>
    <t>Melben David</t>
  </si>
  <si>
    <t>Basel P C</t>
  </si>
  <si>
    <t>Mahesh R</t>
  </si>
  <si>
    <t>Harikrishnan P N</t>
  </si>
  <si>
    <t>Sreekumar K P</t>
  </si>
  <si>
    <t>Shajikumar K</t>
  </si>
  <si>
    <t>Salary</t>
  </si>
  <si>
    <t>Post NCLT Kochi appeal order claim admitted</t>
  </si>
  <si>
    <t>ANNEXURE -2</t>
  </si>
  <si>
    <t>Employee loan</t>
  </si>
  <si>
    <t>Employee loan to CD</t>
  </si>
  <si>
    <t>Whether security int relinqushed              (Y/N)</t>
  </si>
  <si>
    <t>Y</t>
  </si>
  <si>
    <t>Personal 
guarantee</t>
  </si>
  <si>
    <t>List of Unsecured Financial Creditors</t>
  </si>
  <si>
    <t>Goods,book debts - missing</t>
  </si>
  <si>
    <t>Book debts - missing</t>
  </si>
  <si>
    <t>ANNEXURE -4</t>
  </si>
  <si>
    <t>Note -2</t>
  </si>
  <si>
    <t>Note -1 /2</t>
  </si>
  <si>
    <t>Note 2: PNB Original claim has been reduced to the extend of some reimbursement of costs based on mutual discussions</t>
  </si>
  <si>
    <t>Note 1</t>
  </si>
  <si>
    <t>Note 2</t>
  </si>
  <si>
    <t>Note 4</t>
  </si>
  <si>
    <t>The FC's  has been fuly settled in Liquidation</t>
  </si>
  <si>
    <t>As per Hon NCLT order dt Aug 31,2022</t>
  </si>
  <si>
    <t>Geecy Apave  Pvt Ltd</t>
  </si>
  <si>
    <t>Note 5</t>
  </si>
  <si>
    <t>Balance</t>
  </si>
  <si>
    <t>Less pro rata distributed in Liquidation</t>
  </si>
  <si>
    <t>Less Claims Distributed</t>
  </si>
  <si>
    <t>Note 6</t>
  </si>
  <si>
    <t>Note 1: Rs. 2,91,060/- provisional amounts claimed has been reduced from claim and balance amount settled pro rata @ 45%</t>
  </si>
  <si>
    <t>The Southern Gas Ltd</t>
  </si>
  <si>
    <t>Dy Comm - Works Contract (FY1617)</t>
  </si>
  <si>
    <t>100% PAID IN LIQUIDATION</t>
  </si>
  <si>
    <t>List of secured Operational creditors (other than workmen and employees and government dues)</t>
  </si>
  <si>
    <t>MA(IBC)/18/KOB/ 2022 dt Dec 23,2022</t>
  </si>
  <si>
    <t>Note 2: Settled pro rata @ 45% for Rs. 30,62,000</t>
  </si>
  <si>
    <t>Note 3</t>
  </si>
  <si>
    <t>Asst order works contr.</t>
  </si>
  <si>
    <t>Service Tax</t>
  </si>
  <si>
    <t>Order</t>
  </si>
  <si>
    <t>5 (a)</t>
  </si>
  <si>
    <t>5 (b)</t>
  </si>
  <si>
    <t>Service Tax late fees , interest &amp; penalty</t>
  </si>
  <si>
    <t>Service Tax late fees, interest &amp; penalty</t>
  </si>
  <si>
    <t>Note 6 : Claim relates to holding company of CD</t>
  </si>
  <si>
    <t>Balance not distributed</t>
  </si>
  <si>
    <t>Note 7</t>
  </si>
  <si>
    <t>Total Distributed</t>
  </si>
  <si>
    <t>Note 5: Order issued on Mar 13,2023 in the 16 month of Liquidation against the show cause notice issued in Jan 2021. Interest claim accepted of Rs. 35.55 lacs is provisional.</t>
  </si>
  <si>
    <r>
      <t xml:space="preserve">Note-1: Reliquishment of security interest : </t>
    </r>
    <r>
      <rPr>
        <sz val="12"/>
        <color theme="1"/>
        <rFont val="Calibri Light"/>
        <family val="2"/>
        <scheme val="major"/>
      </rPr>
      <t>In the absence of secured assets ( goods and book debts which are not available /missing) for recovery the financial creditors do not seem to have any secured assets to recover other than personal guarantees.</t>
    </r>
    <r>
      <rPr>
        <b/>
        <sz val="12"/>
        <color theme="1"/>
        <rFont val="Calibri Light"/>
        <family val="2"/>
        <scheme val="major"/>
      </rPr>
      <t xml:space="preserve">
</t>
    </r>
    <r>
      <rPr>
        <sz val="12"/>
        <color theme="1"/>
        <rFont val="Calibri Light"/>
        <family val="2"/>
        <scheme val="major"/>
      </rPr>
      <t>M/s Punjab National Bank has in addition recovered from  the corporate guarantee of 100% holding company of ther CD in UAE an amount of Rs. 10.42 crores and adjusted from above loan.</t>
    </r>
    <r>
      <rPr>
        <b/>
        <sz val="12"/>
        <color theme="1"/>
        <rFont val="Calibri Light"/>
        <family val="2"/>
        <scheme val="major"/>
      </rPr>
      <t xml:space="preserve"> </t>
    </r>
    <r>
      <rPr>
        <sz val="12"/>
        <color theme="1"/>
        <rFont val="Calibri Light"/>
        <family val="2"/>
        <scheme val="major"/>
      </rPr>
      <t>M/s PNB has infomed in Liquidation that it has received Rs. 40 lacs as TDS refund which has also been adjusted from their dues.</t>
    </r>
  </si>
  <si>
    <r>
      <rPr>
        <b/>
        <sz val="12"/>
        <color theme="1"/>
        <rFont val="Calibri Light"/>
        <family val="2"/>
        <scheme val="major"/>
      </rPr>
      <t xml:space="preserve">Note 1: </t>
    </r>
    <r>
      <rPr>
        <sz val="12"/>
        <color theme="1"/>
        <rFont val="Calibri Light"/>
        <family val="2"/>
        <scheme val="major"/>
      </rPr>
      <t>The person is the POA holder of the  100% Holding Company of the CD and also the ex GM of the CD. During Liquidation suddenly claims to be Fin Creditor having given employee loans to CD . He did not raise claim as Fin Creditor during  10 COC meetings, NCLAT appeal and NCLT proceedings. The Appeal filed him was rejected by Hon NCLT Kochi</t>
    </r>
  </si>
  <si>
    <r>
      <rPr>
        <b/>
        <sz val="12"/>
        <color theme="1"/>
        <rFont val="Calibri Light"/>
        <family val="2"/>
        <scheme val="major"/>
      </rPr>
      <t xml:space="preserve">Note </t>
    </r>
    <r>
      <rPr>
        <sz val="12"/>
        <color theme="1"/>
        <rFont val="Calibri Light"/>
        <family val="2"/>
        <scheme val="major"/>
      </rPr>
      <t>: The employee claims was not accepted due to absence of supporting documentation and books of accounts. The above 6 employees had filed appeal based on which Company Appeals (1-6) order dt, May 18,2022 was issued by  Hon NCLT Kochi . A revised  best estimate of claim was again done as per order of Hon NCLT Kochi , new evidence received from Ex Management and claim accepted</t>
    </r>
  </si>
  <si>
    <r>
      <rPr>
        <b/>
        <sz val="12"/>
        <color theme="1"/>
        <rFont val="Calibri Light"/>
        <family val="2"/>
        <scheme val="major"/>
      </rPr>
      <t>PART DISTRIBUTION</t>
    </r>
    <r>
      <rPr>
        <sz val="12"/>
        <color theme="1"/>
        <rFont val="Calibri Light"/>
        <family val="2"/>
        <scheme val="major"/>
      </rPr>
      <t xml:space="preserve">: The above claims ( Sr 1 -43)has been distributed to the extend of 45%. </t>
    </r>
  </si>
  <si>
    <r>
      <t xml:space="preserve">Note 7 : Hon NCLT Kochi order IA(IBC)/01/KOB/2023 dt Sept 11,2023 . </t>
    </r>
    <r>
      <rPr>
        <b/>
        <sz val="12"/>
        <color theme="1"/>
        <rFont val="Calibri Light"/>
        <family val="2"/>
        <scheme val="major"/>
      </rPr>
      <t>Under NCLAT Chennai appeal now</t>
    </r>
  </si>
  <si>
    <t>STO- TPS Kakkanad</t>
  </si>
  <si>
    <t xml:space="preserve">FY 1516 Works contract </t>
  </si>
  <si>
    <r>
      <t>Note 3 : CA(IBC)/05/KOB/2023 claim accepted subject to receipt from M/s BPCL based on final invoice due to holding company .</t>
    </r>
    <r>
      <rPr>
        <b/>
        <sz val="12"/>
        <color theme="1"/>
        <rFont val="Calibri Light"/>
        <family val="2"/>
        <scheme val="major"/>
      </rPr>
      <t>Under NCLAT Chennai appeal no</t>
    </r>
    <r>
      <rPr>
        <sz val="12"/>
        <color theme="1"/>
        <rFont val="Calibri Light"/>
        <family val="2"/>
        <scheme val="major"/>
      </rPr>
      <t>w</t>
    </r>
  </si>
  <si>
    <t xml:space="preserve">                                                    Name of corporate debtor: M/s Albanna Engineering (India) Private Limited  </t>
  </si>
  <si>
    <t>Note 8 : EPFO claim of Rs. 300,972/- has been regrouped with Liquidation costs as per CA(AT)/INS/351/2024 dt. Oct 17,2024 -NCLAT Chennai since treated as PF costs and outside the Liq estate</t>
  </si>
  <si>
    <r>
      <t xml:space="preserve">Liquidation costs </t>
    </r>
    <r>
      <rPr>
        <b/>
        <sz val="12"/>
        <color theme="1"/>
        <rFont val="Calibri Light"/>
        <family val="2"/>
        <scheme val="major"/>
      </rPr>
      <t>including PF dues</t>
    </r>
  </si>
  <si>
    <t>Less CIRP /Liquidation costs including PF paid</t>
  </si>
  <si>
    <t>Note 4 : KVAT Modified order: 32072000387/2015-16 dt. Sept 27,2024 . Only 50% of principal amount was paid as per KVAT AMNESTY Scheme</t>
  </si>
  <si>
    <t>Note : PF dues paid has been regrouped from Sec 53(1) distributions to Liq costs since it is outside the Liq estate</t>
  </si>
  <si>
    <t>ANNEX J</t>
  </si>
  <si>
    <t>List of stakeholders as on : Jan 6,2022 ( updated upto Mar 31,2026)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</si>
</sst>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3" xfId="0" applyFont="1" applyBorder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/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4" xfId="0" applyFont="1" applyBorder="1" applyAlignment="1">
      <alignment wrapText="1"/>
    </xf>
    <xf numFmtId="165" fontId="8" fillId="0" borderId="9" xfId="1" applyNumberFormat="1" applyFont="1" applyFill="1" applyBorder="1" applyAlignment="1">
      <alignment horizontal="right" wrapText="1"/>
    </xf>
    <xf numFmtId="0" fontId="8" fillId="0" borderId="14" xfId="0" applyFont="1" applyBorder="1" applyAlignment="1">
      <alignment wrapText="1"/>
    </xf>
    <xf numFmtId="165" fontId="8" fillId="0" borderId="9" xfId="0" applyNumberFormat="1" applyFont="1" applyBorder="1" applyAlignment="1">
      <alignment horizontal="right" wrapText="1"/>
    </xf>
    <xf numFmtId="165" fontId="8" fillId="0" borderId="13" xfId="0" applyNumberFormat="1" applyFont="1" applyBorder="1"/>
    <xf numFmtId="0" fontId="8" fillId="0" borderId="13" xfId="0" applyFont="1" applyBorder="1"/>
    <xf numFmtId="0" fontId="8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165" fontId="8" fillId="0" borderId="9" xfId="0" applyNumberFormat="1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165" fontId="8" fillId="0" borderId="13" xfId="1" applyNumberFormat="1" applyFont="1" applyBorder="1" applyAlignment="1">
      <alignment vertical="center"/>
    </xf>
    <xf numFmtId="166" fontId="8" fillId="0" borderId="13" xfId="1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0" fontId="8" fillId="0" borderId="16" xfId="0" applyFont="1" applyBorder="1"/>
    <xf numFmtId="0" fontId="8" fillId="0" borderId="11" xfId="0" applyFont="1" applyBorder="1"/>
    <xf numFmtId="165" fontId="7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5" fontId="8" fillId="0" borderId="0" xfId="1" applyNumberFormat="1" applyFont="1" applyAlignment="1">
      <alignment vertical="center" wrapText="1"/>
    </xf>
    <xf numFmtId="165" fontId="6" fillId="0" borderId="0" xfId="0" applyNumberFormat="1" applyFont="1"/>
    <xf numFmtId="165" fontId="5" fillId="0" borderId="0" xfId="0" applyNumberFormat="1" applyFont="1"/>
    <xf numFmtId="165" fontId="8" fillId="0" borderId="11" xfId="1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5" fontId="7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0" fontId="8" fillId="0" borderId="6" xfId="0" applyFont="1" applyBorder="1"/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4" fontId="8" fillId="0" borderId="8" xfId="1" applyNumberFormat="1" applyFont="1" applyBorder="1" applyAlignment="1">
      <alignment vertical="center"/>
    </xf>
    <xf numFmtId="165" fontId="8" fillId="0" borderId="9" xfId="1" applyNumberFormat="1" applyFont="1" applyBorder="1" applyAlignment="1">
      <alignment vertical="center"/>
    </xf>
    <xf numFmtId="165" fontId="8" fillId="0" borderId="8" xfId="1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7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14" fontId="8" fillId="0" borderId="10" xfId="1" applyNumberFormat="1" applyFont="1" applyBorder="1" applyAlignment="1">
      <alignment vertical="center"/>
    </xf>
    <xf numFmtId="165" fontId="8" fillId="0" borderId="12" xfId="0" applyNumberFormat="1" applyFont="1" applyBorder="1" applyAlignment="1">
      <alignment vertical="center"/>
    </xf>
    <xf numFmtId="165" fontId="8" fillId="0" borderId="10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/>
    <xf numFmtId="165" fontId="7" fillId="0" borderId="11" xfId="0" applyNumberFormat="1" applyFont="1" applyBorder="1"/>
    <xf numFmtId="165" fontId="7" fillId="0" borderId="16" xfId="0" applyNumberFormat="1" applyFont="1" applyBorder="1"/>
    <xf numFmtId="0" fontId="8" fillId="0" borderId="12" xfId="0" applyFont="1" applyBorder="1"/>
    <xf numFmtId="0" fontId="8" fillId="0" borderId="2" xfId="0" applyFont="1" applyBorder="1"/>
    <xf numFmtId="0" fontId="8" fillId="0" borderId="3" xfId="0" applyFont="1" applyBorder="1"/>
    <xf numFmtId="165" fontId="7" fillId="0" borderId="3" xfId="0" applyNumberFormat="1" applyFont="1" applyBorder="1"/>
    <xf numFmtId="0" fontId="8" fillId="0" borderId="4" xfId="0" applyFont="1" applyBorder="1"/>
    <xf numFmtId="0" fontId="8" fillId="0" borderId="0" xfId="0" applyFont="1"/>
    <xf numFmtId="0" fontId="9" fillId="0" borderId="2" xfId="0" applyFont="1" applyBorder="1"/>
    <xf numFmtId="165" fontId="9" fillId="0" borderId="3" xfId="0" applyNumberFormat="1" applyFont="1" applyBorder="1"/>
    <xf numFmtId="165" fontId="9" fillId="0" borderId="4" xfId="0" applyNumberFormat="1" applyFont="1" applyBorder="1"/>
    <xf numFmtId="165" fontId="8" fillId="0" borderId="0" xfId="0" applyNumberFormat="1" applyFont="1"/>
    <xf numFmtId="165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5" xfId="0" applyFont="1" applyBorder="1"/>
    <xf numFmtId="0" fontId="8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14" fontId="8" fillId="0" borderId="5" xfId="1" applyNumberFormat="1" applyFont="1" applyBorder="1" applyAlignment="1">
      <alignment horizontal="center" vertical="center"/>
    </xf>
    <xf numFmtId="165" fontId="8" fillId="0" borderId="6" xfId="1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7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14" fontId="8" fillId="0" borderId="8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167" fontId="8" fillId="0" borderId="9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4" fontId="8" fillId="0" borderId="10" xfId="1" applyNumberFormat="1" applyFont="1" applyBorder="1" applyAlignment="1">
      <alignment horizontal="center" vertical="center"/>
    </xf>
    <xf numFmtId="165" fontId="8" fillId="0" borderId="11" xfId="1" applyNumberFormat="1" applyFont="1" applyFill="1" applyBorder="1" applyAlignment="1">
      <alignment vertical="center"/>
    </xf>
    <xf numFmtId="167" fontId="8" fillId="0" borderId="12" xfId="0" applyNumberFormat="1" applyFont="1" applyBorder="1" applyAlignment="1">
      <alignment vertical="center"/>
    </xf>
    <xf numFmtId="165" fontId="7" fillId="0" borderId="19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2" xfId="0" applyFont="1" applyBorder="1"/>
    <xf numFmtId="165" fontId="7" fillId="0" borderId="3" xfId="1" applyNumberFormat="1" applyFont="1" applyFill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4" fontId="8" fillId="0" borderId="5" xfId="1" applyNumberFormat="1" applyFont="1" applyFill="1" applyBorder="1" applyAlignment="1">
      <alignment vertical="center"/>
    </xf>
    <xf numFmtId="165" fontId="8" fillId="0" borderId="7" xfId="1" applyNumberFormat="1" applyFont="1" applyFill="1" applyBorder="1" applyAlignment="1">
      <alignment vertical="center"/>
    </xf>
    <xf numFmtId="165" fontId="8" fillId="0" borderId="0" xfId="0" applyNumberFormat="1" applyFont="1" applyAlignment="1">
      <alignment vertical="center"/>
    </xf>
    <xf numFmtId="14" fontId="8" fillId="0" borderId="8" xfId="1" applyNumberFormat="1" applyFont="1" applyFill="1" applyBorder="1" applyAlignment="1">
      <alignment vertical="center"/>
    </xf>
    <xf numFmtId="165" fontId="8" fillId="0" borderId="9" xfId="1" applyNumberFormat="1" applyFont="1" applyFill="1" applyBorder="1" applyAlignment="1">
      <alignment vertical="center"/>
    </xf>
    <xf numFmtId="165" fontId="8" fillId="2" borderId="9" xfId="0" applyNumberFormat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5" fontId="8" fillId="0" borderId="8" xfId="1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4" fontId="8" fillId="0" borderId="10" xfId="1" applyNumberFormat="1" applyFont="1" applyFill="1" applyBorder="1" applyAlignment="1">
      <alignment vertical="center"/>
    </xf>
    <xf numFmtId="165" fontId="8" fillId="0" borderId="12" xfId="1" applyNumberFormat="1" applyFont="1" applyFill="1" applyBorder="1" applyAlignment="1">
      <alignment vertical="center"/>
    </xf>
    <xf numFmtId="165" fontId="8" fillId="0" borderId="10" xfId="1" applyNumberFormat="1" applyFont="1" applyFill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7" fillId="0" borderId="17" xfId="0" applyNumberFormat="1" applyFont="1" applyBorder="1"/>
    <xf numFmtId="165" fontId="8" fillId="0" borderId="0" xfId="1" applyNumberFormat="1" applyFont="1" applyBorder="1"/>
    <xf numFmtId="165" fontId="7" fillId="0" borderId="4" xfId="0" applyNumberFormat="1" applyFont="1" applyBorder="1"/>
    <xf numFmtId="165" fontId="8" fillId="0" borderId="5" xfId="1" applyNumberFormat="1" applyFont="1" applyFill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9" fontId="8" fillId="0" borderId="9" xfId="0" applyNumberFormat="1" applyFont="1" applyBorder="1" applyAlignment="1">
      <alignment vertical="center"/>
    </xf>
    <xf numFmtId="9" fontId="8" fillId="0" borderId="12" xfId="0" applyNumberFormat="1" applyFont="1" applyBorder="1" applyAlignment="1">
      <alignment vertical="center"/>
    </xf>
    <xf numFmtId="165" fontId="7" fillId="0" borderId="11" xfId="1" applyNumberFormat="1" applyFont="1" applyBorder="1"/>
    <xf numFmtId="165" fontId="7" fillId="0" borderId="0" xfId="1" applyNumberFormat="1" applyFont="1" applyBorder="1"/>
    <xf numFmtId="165" fontId="7" fillId="0" borderId="18" xfId="0" applyNumberFormat="1" applyFont="1" applyBorder="1"/>
    <xf numFmtId="0" fontId="8" fillId="0" borderId="0" xfId="0" applyFont="1" applyAlignment="1">
      <alignment horizontal="left" wrapText="1"/>
    </xf>
    <xf numFmtId="165" fontId="8" fillId="0" borderId="0" xfId="1" applyNumberFormat="1" applyFont="1"/>
    <xf numFmtId="0" fontId="8" fillId="0" borderId="9" xfId="0" applyFont="1" applyBorder="1"/>
    <xf numFmtId="0" fontId="8" fillId="0" borderId="12" xfId="0" applyFont="1" applyBorder="1" applyAlignment="1">
      <alignment vertical="center" wrapText="1"/>
    </xf>
    <xf numFmtId="43" fontId="8" fillId="0" borderId="0" xfId="0" applyNumberFormat="1" applyFont="1"/>
    <xf numFmtId="164" fontId="8" fillId="0" borderId="0" xfId="1" applyFont="1"/>
    <xf numFmtId="164" fontId="8" fillId="0" borderId="0" xfId="0" applyNumberFormat="1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ABCA-A93D-44D5-9264-102E8C9970AA}">
  <dimension ref="A1:K27"/>
  <sheetViews>
    <sheetView tabSelected="1" topLeftCell="A7" zoomScaleNormal="100" workbookViewId="0">
      <selection activeCell="C24" sqref="C24"/>
    </sheetView>
  </sheetViews>
  <sheetFormatPr defaultColWidth="8.90625" defaultRowHeight="36" customHeight="1" x14ac:dyDescent="0.45"/>
  <cols>
    <col min="1" max="1" width="6.54296875" style="1" bestFit="1" customWidth="1"/>
    <col min="2" max="2" width="46.81640625" style="1" customWidth="1"/>
    <col min="3" max="3" width="7.54296875" style="1" customWidth="1"/>
    <col min="4" max="4" width="20.08984375" style="1" customWidth="1"/>
    <col min="5" max="5" width="6.90625" style="1" customWidth="1"/>
    <col min="6" max="6" width="20.81640625" style="1" customWidth="1"/>
    <col min="7" max="7" width="15.90625" style="1" bestFit="1" customWidth="1"/>
    <col min="8" max="8" width="18.08984375" style="1" bestFit="1" customWidth="1"/>
    <col min="9" max="9" width="14.08984375" style="1" customWidth="1"/>
    <col min="10" max="10" width="11.54296875" style="1" customWidth="1"/>
    <col min="11" max="11" width="15.54296875" style="1" customWidth="1"/>
    <col min="12" max="16384" width="8.90625" style="1"/>
  </cols>
  <sheetData>
    <row r="1" spans="1:11" ht="32.4" customHeight="1" x14ac:dyDescent="0.45">
      <c r="A1" s="138" t="s">
        <v>180</v>
      </c>
      <c r="B1" s="138"/>
      <c r="C1" s="138"/>
      <c r="D1" s="138"/>
      <c r="E1" s="138"/>
      <c r="F1" s="138"/>
      <c r="G1" s="138"/>
      <c r="H1" s="138"/>
      <c r="I1" s="138"/>
      <c r="J1" s="138" t="s">
        <v>186</v>
      </c>
      <c r="K1" s="138"/>
    </row>
    <row r="2" spans="1:11" ht="21.65" customHeight="1" x14ac:dyDescent="0.45">
      <c r="A2" s="138" t="s">
        <v>79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21.65" customHeight="1" x14ac:dyDescent="0.45">
      <c r="A3" s="138" t="s">
        <v>187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ht="19.25" customHeight="1" x14ac:dyDescent="0.45">
      <c r="A4" s="2"/>
      <c r="B4" s="2"/>
      <c r="C4" s="2"/>
      <c r="D4" s="2"/>
      <c r="E4" s="2"/>
      <c r="F4" s="3"/>
      <c r="H4" s="36">
        <f>+G4-F4</f>
        <v>0</v>
      </c>
      <c r="K4" s="1" t="s">
        <v>41</v>
      </c>
    </row>
    <row r="5" spans="1:11" ht="51.5" customHeight="1" x14ac:dyDescent="0.45">
      <c r="A5" s="4" t="s">
        <v>0</v>
      </c>
      <c r="B5" s="5" t="s">
        <v>80</v>
      </c>
      <c r="C5" s="142" t="s">
        <v>36</v>
      </c>
      <c r="D5" s="143"/>
      <c r="E5" s="142" t="s">
        <v>39</v>
      </c>
      <c r="F5" s="143"/>
      <c r="G5" s="6" t="s">
        <v>40</v>
      </c>
      <c r="H5" s="6" t="s">
        <v>107</v>
      </c>
      <c r="I5" s="6" t="s">
        <v>78</v>
      </c>
      <c r="J5" s="6" t="s">
        <v>47</v>
      </c>
      <c r="K5" s="7" t="s">
        <v>1</v>
      </c>
    </row>
    <row r="6" spans="1:11" ht="35" customHeight="1" x14ac:dyDescent="0.45">
      <c r="A6" s="8"/>
      <c r="B6" s="9"/>
      <c r="C6" s="10" t="s">
        <v>38</v>
      </c>
      <c r="D6" s="11" t="s">
        <v>2</v>
      </c>
      <c r="E6" s="10" t="s">
        <v>38</v>
      </c>
      <c r="F6" s="139" t="s">
        <v>2</v>
      </c>
      <c r="G6" s="140"/>
      <c r="H6" s="140"/>
      <c r="I6" s="141"/>
      <c r="J6" s="12"/>
      <c r="K6" s="12"/>
    </row>
    <row r="7" spans="1:11" ht="33.65" customHeight="1" x14ac:dyDescent="0.45">
      <c r="A7" s="13">
        <v>1</v>
      </c>
      <c r="B7" s="14" t="s">
        <v>75</v>
      </c>
      <c r="C7" s="15"/>
      <c r="D7" s="16">
        <v>1164943</v>
      </c>
      <c r="E7" s="17"/>
      <c r="F7" s="18">
        <f>1164943</f>
        <v>1164943</v>
      </c>
      <c r="G7" s="19">
        <v>0</v>
      </c>
      <c r="H7" s="20">
        <v>0</v>
      </c>
      <c r="I7" s="19">
        <v>0</v>
      </c>
      <c r="J7" s="21" t="s">
        <v>71</v>
      </c>
      <c r="K7" s="20"/>
    </row>
    <row r="8" spans="1:11" ht="33.65" customHeight="1" x14ac:dyDescent="0.45">
      <c r="A8" s="13">
        <v>2</v>
      </c>
      <c r="B8" s="14" t="s">
        <v>182</v>
      </c>
      <c r="C8" s="22"/>
      <c r="D8" s="16">
        <f>8261050-1164943</f>
        <v>7096107</v>
      </c>
      <c r="E8" s="23"/>
      <c r="F8" s="18">
        <f>+D8</f>
        <v>7096107</v>
      </c>
      <c r="G8" s="20">
        <v>0</v>
      </c>
      <c r="H8" s="20">
        <v>0</v>
      </c>
      <c r="I8" s="20">
        <v>0</v>
      </c>
      <c r="J8" s="21" t="s">
        <v>71</v>
      </c>
      <c r="K8" s="20"/>
    </row>
    <row r="9" spans="1:11" ht="40.75" customHeight="1" x14ac:dyDescent="0.45">
      <c r="A9" s="13">
        <v>3</v>
      </c>
      <c r="B9" s="24" t="s">
        <v>76</v>
      </c>
      <c r="C9" s="13">
        <v>2</v>
      </c>
      <c r="D9" s="25">
        <f>+'Annex 1'!D10</f>
        <v>69924959</v>
      </c>
      <c r="E9" s="26">
        <v>2</v>
      </c>
      <c r="F9" s="25">
        <f>+'Annex 1'!E10</f>
        <v>62495465</v>
      </c>
      <c r="G9" s="13">
        <v>0</v>
      </c>
      <c r="H9" s="27">
        <f>+'Annex 1'!N10</f>
        <v>7429494</v>
      </c>
      <c r="I9" s="28">
        <f>+'Annex 1'!O10</f>
        <v>0</v>
      </c>
      <c r="J9" s="13">
        <v>1</v>
      </c>
      <c r="K9" s="13"/>
    </row>
    <row r="10" spans="1:11" ht="48" customHeight="1" x14ac:dyDescent="0.45">
      <c r="A10" s="13">
        <v>4</v>
      </c>
      <c r="B10" s="24" t="s">
        <v>77</v>
      </c>
      <c r="C10" s="13">
        <v>1</v>
      </c>
      <c r="D10" s="25">
        <f>+'annex 2'!D8</f>
        <v>11108520</v>
      </c>
      <c r="E10" s="26">
        <v>0</v>
      </c>
      <c r="F10" s="25">
        <v>0</v>
      </c>
      <c r="G10" s="13">
        <v>0</v>
      </c>
      <c r="H10" s="27">
        <f>+'annex 2'!K8</f>
        <v>11108520</v>
      </c>
      <c r="I10" s="13">
        <v>0</v>
      </c>
      <c r="J10" s="13">
        <v>2</v>
      </c>
      <c r="K10" s="13"/>
    </row>
    <row r="11" spans="1:11" ht="34.75" customHeight="1" x14ac:dyDescent="0.45">
      <c r="A11" s="13">
        <v>5</v>
      </c>
      <c r="B11" s="14" t="s">
        <v>42</v>
      </c>
      <c r="C11" s="13"/>
      <c r="D11" s="25"/>
      <c r="E11" s="26"/>
      <c r="F11" s="25"/>
      <c r="G11" s="26">
        <v>0</v>
      </c>
      <c r="H11" s="13">
        <v>0</v>
      </c>
      <c r="I11" s="13">
        <v>0</v>
      </c>
      <c r="J11" s="13">
        <v>3</v>
      </c>
      <c r="K11" s="13"/>
    </row>
    <row r="12" spans="1:11" ht="34.75" customHeight="1" x14ac:dyDescent="0.45">
      <c r="A12" s="13">
        <v>6</v>
      </c>
      <c r="B12" s="14" t="s">
        <v>43</v>
      </c>
      <c r="C12" s="13">
        <v>6</v>
      </c>
      <c r="D12" s="25">
        <f>+'Annex 4'!E14</f>
        <v>5700959</v>
      </c>
      <c r="E12" s="26">
        <v>6</v>
      </c>
      <c r="F12" s="25">
        <f>+'Annex 4'!F14</f>
        <v>5597000</v>
      </c>
      <c r="G12" s="13">
        <v>0</v>
      </c>
      <c r="H12" s="25">
        <f>+'Annex 4'!L14</f>
        <v>103959</v>
      </c>
      <c r="I12" s="13">
        <v>0</v>
      </c>
      <c r="J12" s="13">
        <v>4</v>
      </c>
      <c r="K12" s="13"/>
    </row>
    <row r="13" spans="1:11" ht="45.65" customHeight="1" x14ac:dyDescent="0.45">
      <c r="A13" s="13">
        <v>7</v>
      </c>
      <c r="B13" s="14" t="s">
        <v>44</v>
      </c>
      <c r="C13" s="13">
        <v>7</v>
      </c>
      <c r="D13" s="25">
        <f>+'Annex 5'!E16</f>
        <v>575204347</v>
      </c>
      <c r="E13" s="26">
        <v>5</v>
      </c>
      <c r="F13" s="25">
        <f>+'Annex 5'!F16</f>
        <v>52196560</v>
      </c>
      <c r="G13" s="27">
        <f>+'Annex 5'!J16</f>
        <v>0</v>
      </c>
      <c r="H13" s="25">
        <f>+'Annex 5'!L16</f>
        <v>523007787</v>
      </c>
      <c r="I13" s="13">
        <v>0</v>
      </c>
      <c r="J13" s="13">
        <v>5</v>
      </c>
      <c r="K13" s="13"/>
    </row>
    <row r="14" spans="1:11" ht="45.65" customHeight="1" x14ac:dyDescent="0.45">
      <c r="A14" s="13">
        <v>8</v>
      </c>
      <c r="B14" s="24" t="s">
        <v>45</v>
      </c>
      <c r="C14" s="13">
        <v>43</v>
      </c>
      <c r="D14" s="25">
        <f>+'Annex 6'!D51</f>
        <v>366487476.44999999</v>
      </c>
      <c r="E14" s="26">
        <f>+C14</f>
        <v>43</v>
      </c>
      <c r="F14" s="25">
        <f>+'Annex 6'!E51</f>
        <v>365051462.13854796</v>
      </c>
      <c r="G14" s="27">
        <v>0</v>
      </c>
      <c r="H14" s="27">
        <f>+'Annex 6'!M51</f>
        <v>1436014</v>
      </c>
      <c r="I14" s="27">
        <f>+'Annex 6'!N51</f>
        <v>0</v>
      </c>
      <c r="J14" s="13">
        <v>6</v>
      </c>
      <c r="K14" s="13"/>
    </row>
    <row r="15" spans="1:11" ht="37.75" customHeight="1" x14ac:dyDescent="0.45">
      <c r="A15" s="13">
        <v>9</v>
      </c>
      <c r="B15" s="24" t="s">
        <v>46</v>
      </c>
      <c r="C15" s="29"/>
      <c r="D15" s="25">
        <v>0</v>
      </c>
      <c r="E15" s="30"/>
      <c r="F15" s="25"/>
      <c r="G15" s="13">
        <v>0</v>
      </c>
      <c r="H15" s="13">
        <v>0</v>
      </c>
      <c r="I15" s="27">
        <v>0</v>
      </c>
      <c r="J15" s="13">
        <v>7</v>
      </c>
      <c r="K15" s="13"/>
    </row>
    <row r="16" spans="1:11" ht="38.4" customHeight="1" thickBot="1" x14ac:dyDescent="0.5">
      <c r="A16" s="31"/>
      <c r="B16" s="32"/>
      <c r="C16" s="33">
        <f>SUM(C9:C15)</f>
        <v>59</v>
      </c>
      <c r="D16" s="33">
        <f>SUM(D7:D14)</f>
        <v>1036687311.45</v>
      </c>
      <c r="E16" s="33">
        <f>SUM(E7:E15)</f>
        <v>56</v>
      </c>
      <c r="F16" s="33">
        <f>SUM(F7:F15)</f>
        <v>493601537.13854796</v>
      </c>
      <c r="G16" s="33">
        <f t="shared" ref="G16:I16" si="0">SUM(G9:G15)</f>
        <v>0</v>
      </c>
      <c r="H16" s="33">
        <f>SUM(H9:H14)</f>
        <v>543085774</v>
      </c>
      <c r="I16" s="33">
        <f t="shared" si="0"/>
        <v>0</v>
      </c>
      <c r="J16" s="34"/>
      <c r="K16" s="34"/>
    </row>
    <row r="17" spans="2:9" ht="25.75" customHeight="1" thickTop="1" x14ac:dyDescent="0.45">
      <c r="B17" s="24" t="s">
        <v>150</v>
      </c>
      <c r="C17" s="24"/>
      <c r="D17" s="24"/>
      <c r="E17" s="24"/>
      <c r="F17" s="35">
        <f>+'Annex 1'!E10+'Annex 4'!F15+'Annex 6'!E52+'Annex 5'!F17</f>
        <v>238329623</v>
      </c>
      <c r="G17" s="36"/>
      <c r="H17" s="37"/>
      <c r="I17" s="37"/>
    </row>
    <row r="18" spans="2:9" ht="24" customHeight="1" x14ac:dyDescent="0.45">
      <c r="B18" s="24" t="s">
        <v>183</v>
      </c>
      <c r="C18" s="24"/>
      <c r="D18" s="24"/>
      <c r="E18" s="24"/>
      <c r="F18" s="38">
        <f>+F7+F8-50652-6755</f>
        <v>8203643</v>
      </c>
      <c r="G18" s="36"/>
      <c r="H18" s="37"/>
      <c r="I18" s="37"/>
    </row>
    <row r="19" spans="2:9" ht="24" customHeight="1" x14ac:dyDescent="0.45">
      <c r="B19" s="39" t="s">
        <v>170</v>
      </c>
      <c r="C19" s="39"/>
      <c r="D19" s="24"/>
      <c r="E19" s="24"/>
      <c r="F19" s="40">
        <f>SUM(F17:F18)</f>
        <v>246533266</v>
      </c>
      <c r="G19" s="36"/>
      <c r="H19" s="37"/>
      <c r="I19" s="37"/>
    </row>
    <row r="20" spans="2:9" ht="36" customHeight="1" x14ac:dyDescent="0.45">
      <c r="B20" s="41" t="s">
        <v>168</v>
      </c>
      <c r="C20" s="42"/>
      <c r="D20" s="42"/>
      <c r="E20" s="42"/>
      <c r="F20" s="43">
        <f>+F16-F17-F18</f>
        <v>247068271.13854796</v>
      </c>
      <c r="G20" s="44"/>
      <c r="H20" s="36"/>
    </row>
    <row r="21" spans="2:9" ht="36" customHeight="1" x14ac:dyDescent="0.45">
      <c r="B21" s="160" t="s">
        <v>185</v>
      </c>
      <c r="C21" s="71"/>
      <c r="D21" s="75"/>
      <c r="E21" s="75"/>
      <c r="F21" s="75"/>
      <c r="G21" s="75"/>
      <c r="H21" s="75"/>
    </row>
    <row r="22" spans="2:9" ht="36" customHeight="1" x14ac:dyDescent="0.45">
      <c r="D22" s="36"/>
      <c r="E22" s="36"/>
      <c r="F22" s="36"/>
      <c r="G22" s="36"/>
      <c r="H22" s="36"/>
    </row>
    <row r="23" spans="2:9" ht="36" customHeight="1" x14ac:dyDescent="0.45">
      <c r="D23" s="36"/>
      <c r="E23" s="36"/>
      <c r="F23" s="36"/>
      <c r="G23" s="36"/>
      <c r="H23" s="36"/>
    </row>
    <row r="24" spans="2:9" ht="36" customHeight="1" x14ac:dyDescent="0.45">
      <c r="D24" s="36"/>
      <c r="F24" s="36"/>
    </row>
    <row r="25" spans="2:9" ht="36" customHeight="1" x14ac:dyDescent="0.45">
      <c r="F25" s="36"/>
    </row>
    <row r="26" spans="2:9" ht="36" customHeight="1" x14ac:dyDescent="0.45">
      <c r="F26" s="36"/>
      <c r="G26" s="36"/>
      <c r="H26" s="36"/>
    </row>
    <row r="27" spans="2:9" ht="36" customHeight="1" x14ac:dyDescent="0.45">
      <c r="G27" s="36"/>
    </row>
  </sheetData>
  <mergeCells count="7">
    <mergeCell ref="J1:K1"/>
    <mergeCell ref="A1:I1"/>
    <mergeCell ref="F6:I6"/>
    <mergeCell ref="A2:K2"/>
    <mergeCell ref="C5:D5"/>
    <mergeCell ref="E5:F5"/>
    <mergeCell ref="A3:K3"/>
  </mergeCells>
  <phoneticPr fontId="2" type="noConversion"/>
  <printOptions horizontalCentered="1"/>
  <pageMargins left="0.70866141732283472" right="0.70866141732283472" top="0.31496062992125984" bottom="0.15748031496062992" header="0.23622047244094491" footer="0.19685039370078741"/>
  <pageSetup paperSize="9" scale="6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CA74-EA3F-4401-8933-7E7E315BACC2}">
  <dimension ref="A1:R17"/>
  <sheetViews>
    <sheetView zoomScaleNormal="100" workbookViewId="0">
      <selection activeCell="H20" sqref="H20"/>
    </sheetView>
  </sheetViews>
  <sheetFormatPr defaultColWidth="8.90625" defaultRowHeight="36" customHeight="1" x14ac:dyDescent="0.35"/>
  <cols>
    <col min="1" max="1" width="6.36328125" style="71" customWidth="1"/>
    <col min="2" max="2" width="17.1796875" style="71" customWidth="1"/>
    <col min="3" max="3" width="13.36328125" style="71" bestFit="1" customWidth="1"/>
    <col min="4" max="4" width="14.1796875" style="71" customWidth="1"/>
    <col min="5" max="5" width="14.81640625" style="71" customWidth="1"/>
    <col min="6" max="6" width="12.81640625" style="71" bestFit="1" customWidth="1"/>
    <col min="7" max="7" width="15.08984375" style="71" bestFit="1" customWidth="1"/>
    <col min="8" max="8" width="10.81640625" style="71" customWidth="1"/>
    <col min="9" max="9" width="12.90625" style="71" customWidth="1"/>
    <col min="10" max="10" width="10.81640625" style="71" customWidth="1"/>
    <col min="11" max="11" width="9.453125" style="71" customWidth="1"/>
    <col min="12" max="12" width="10.36328125" style="71" customWidth="1"/>
    <col min="13" max="13" width="12.08984375" style="71" customWidth="1"/>
    <col min="14" max="14" width="12.54296875" style="71" customWidth="1"/>
    <col min="15" max="15" width="10.7265625" style="71" customWidth="1"/>
    <col min="16" max="16" width="8.90625" style="71"/>
    <col min="17" max="18" width="15.36328125" style="71" bestFit="1" customWidth="1"/>
    <col min="19" max="16384" width="8.90625" style="71"/>
  </cols>
  <sheetData>
    <row r="1" spans="1:18" ht="24.5" customHeight="1" x14ac:dyDescent="0.35">
      <c r="A1" s="148" t="s">
        <v>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8" ht="27.65" customHeight="1" x14ac:dyDescent="0.35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18" ht="23.4" customHeight="1" x14ac:dyDescent="0.35">
      <c r="A3" s="148" t="str">
        <f>+Summary!A3</f>
        <v>List of stakeholders as on : Jan 6,2022 ( updated upto Mar 31,2026)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8" ht="28.25" customHeight="1" x14ac:dyDescent="0.35">
      <c r="A4" s="148" t="s">
        <v>82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8" ht="28.25" customHeight="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47" t="s">
        <v>2</v>
      </c>
      <c r="P5" s="147"/>
    </row>
    <row r="6" spans="1:18" ht="43.25" customHeight="1" x14ac:dyDescent="0.35">
      <c r="A6" s="78"/>
      <c r="B6" s="45"/>
      <c r="C6" s="139" t="s">
        <v>58</v>
      </c>
      <c r="D6" s="149"/>
      <c r="E6" s="150" t="s">
        <v>50</v>
      </c>
      <c r="F6" s="150"/>
      <c r="G6" s="150"/>
      <c r="H6" s="150"/>
      <c r="I6" s="150"/>
      <c r="J6" s="150"/>
      <c r="K6" s="149"/>
      <c r="L6" s="67"/>
      <c r="M6" s="68"/>
      <c r="N6" s="68"/>
      <c r="O6" s="68"/>
      <c r="P6" s="70"/>
    </row>
    <row r="7" spans="1:18" ht="88.25" customHeight="1" x14ac:dyDescent="0.35">
      <c r="A7" s="46" t="s">
        <v>60</v>
      </c>
      <c r="B7" s="5" t="s">
        <v>5</v>
      </c>
      <c r="C7" s="41" t="s">
        <v>49</v>
      </c>
      <c r="D7" s="47" t="s">
        <v>53</v>
      </c>
      <c r="E7" s="41" t="s">
        <v>51</v>
      </c>
      <c r="F7" s="42" t="s">
        <v>65</v>
      </c>
      <c r="G7" s="42" t="s">
        <v>59</v>
      </c>
      <c r="H7" s="42" t="s">
        <v>131</v>
      </c>
      <c r="I7" s="42" t="s">
        <v>83</v>
      </c>
      <c r="J7" s="42" t="s">
        <v>84</v>
      </c>
      <c r="K7" s="47" t="s">
        <v>85</v>
      </c>
      <c r="L7" s="42" t="s">
        <v>54</v>
      </c>
      <c r="M7" s="42" t="s">
        <v>55</v>
      </c>
      <c r="N7" s="42" t="s">
        <v>86</v>
      </c>
      <c r="O7" s="42" t="s">
        <v>57</v>
      </c>
      <c r="P7" s="48" t="s">
        <v>1</v>
      </c>
    </row>
    <row r="8" spans="1:18" ht="52.25" customHeight="1" x14ac:dyDescent="0.35">
      <c r="A8" s="49">
        <v>1</v>
      </c>
      <c r="B8" s="14" t="s">
        <v>3</v>
      </c>
      <c r="C8" s="50">
        <v>44558</v>
      </c>
      <c r="D8" s="51">
        <v>60944983</v>
      </c>
      <c r="E8" s="52">
        <f>55715489-2200000</f>
        <v>53515489</v>
      </c>
      <c r="F8" s="14" t="s">
        <v>66</v>
      </c>
      <c r="G8" s="53" t="s">
        <v>67</v>
      </c>
      <c r="H8" s="24" t="s">
        <v>132</v>
      </c>
      <c r="I8" s="24" t="s">
        <v>135</v>
      </c>
      <c r="J8" s="24" t="s">
        <v>133</v>
      </c>
      <c r="K8" s="54">
        <f>+E8/E10*100</f>
        <v>85.630995785054168</v>
      </c>
      <c r="L8" s="14">
        <v>0</v>
      </c>
      <c r="M8" s="14">
        <v>0</v>
      </c>
      <c r="N8" s="55">
        <f>+D8-E8</f>
        <v>7429494</v>
      </c>
      <c r="O8" s="55"/>
      <c r="P8" s="56" t="s">
        <v>139</v>
      </c>
      <c r="Q8" s="75"/>
      <c r="R8" s="75"/>
    </row>
    <row r="9" spans="1:18" ht="45" customHeight="1" x14ac:dyDescent="0.35">
      <c r="A9" s="49">
        <v>2</v>
      </c>
      <c r="B9" s="24" t="s">
        <v>4</v>
      </c>
      <c r="C9" s="57">
        <v>44560</v>
      </c>
      <c r="D9" s="58">
        <v>8979976</v>
      </c>
      <c r="E9" s="59">
        <f>+D9</f>
        <v>8979976</v>
      </c>
      <c r="F9" s="60" t="s">
        <v>66</v>
      </c>
      <c r="G9" s="60" t="s">
        <v>67</v>
      </c>
      <c r="H9" s="61" t="s">
        <v>132</v>
      </c>
      <c r="I9" s="61" t="s">
        <v>136</v>
      </c>
      <c r="J9" s="61" t="s">
        <v>133</v>
      </c>
      <c r="K9" s="58">
        <f>+E9/E10*100</f>
        <v>14.369004214945836</v>
      </c>
      <c r="L9" s="14">
        <v>0</v>
      </c>
      <c r="M9" s="14">
        <v>0</v>
      </c>
      <c r="N9" s="14">
        <v>0</v>
      </c>
      <c r="O9" s="14">
        <v>0</v>
      </c>
      <c r="P9" s="62" t="s">
        <v>138</v>
      </c>
    </row>
    <row r="10" spans="1:18" ht="39.65" customHeight="1" x14ac:dyDescent="0.35">
      <c r="A10" s="63"/>
      <c r="B10" s="32"/>
      <c r="C10" s="64"/>
      <c r="D10" s="65">
        <f>SUM(D8:D9)</f>
        <v>69924959</v>
      </c>
      <c r="E10" s="65">
        <f>SUM(E8:E9)</f>
        <v>62495465</v>
      </c>
      <c r="F10" s="32"/>
      <c r="G10" s="32"/>
      <c r="H10" s="32"/>
      <c r="I10" s="32"/>
      <c r="J10" s="32"/>
      <c r="K10" s="66"/>
      <c r="L10" s="67"/>
      <c r="M10" s="68"/>
      <c r="N10" s="69">
        <f>SUM(N8:N9)</f>
        <v>7429494</v>
      </c>
      <c r="O10" s="69">
        <f>SUM(O8:O9)</f>
        <v>0</v>
      </c>
      <c r="P10" s="70"/>
    </row>
    <row r="11" spans="1:18" ht="39.65" customHeight="1" x14ac:dyDescent="0.35">
      <c r="B11" s="72" t="s">
        <v>155</v>
      </c>
      <c r="C11" s="73"/>
      <c r="D11" s="73"/>
      <c r="E11" s="74">
        <f>52900000+5000000+4208137+681979+75775+322223-692649</f>
        <v>62495465</v>
      </c>
      <c r="F11" s="75"/>
      <c r="G11" s="75"/>
      <c r="H11" s="75"/>
      <c r="I11" s="75"/>
      <c r="J11" s="75"/>
      <c r="N11" s="76"/>
      <c r="O11" s="76"/>
    </row>
    <row r="12" spans="1:18" ht="32.4" customHeight="1" x14ac:dyDescent="0.35">
      <c r="A12" s="146" t="s">
        <v>103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8" ht="73.25" customHeight="1" x14ac:dyDescent="0.35">
      <c r="A13" s="145" t="s">
        <v>172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1:18" ht="36" customHeight="1" x14ac:dyDescent="0.35">
      <c r="A14" s="144" t="s">
        <v>140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8" ht="27" customHeight="1" x14ac:dyDescent="0.35">
      <c r="A15" s="9" t="s">
        <v>144</v>
      </c>
      <c r="B15" s="9"/>
      <c r="C15" s="9"/>
      <c r="D15" s="9"/>
    </row>
    <row r="17" spans="7:7" ht="36" customHeight="1" x14ac:dyDescent="0.35">
      <c r="G17" s="75"/>
    </row>
  </sheetData>
  <mergeCells count="10">
    <mergeCell ref="A14:P14"/>
    <mergeCell ref="A13:P13"/>
    <mergeCell ref="A12:P12"/>
    <mergeCell ref="O5:P5"/>
    <mergeCell ref="A1:P1"/>
    <mergeCell ref="C6:D6"/>
    <mergeCell ref="A2:P2"/>
    <mergeCell ref="A3:P3"/>
    <mergeCell ref="A4:P4"/>
    <mergeCell ref="E6:K6"/>
  </mergeCells>
  <phoneticPr fontId="2" type="noConversion"/>
  <printOptions horizontalCentered="1"/>
  <pageMargins left="0.42" right="0.23" top="0.33" bottom="0.13" header="0.35" footer="0.3"/>
  <pageSetup paperSize="9" scale="7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B60-567E-4525-9F22-5EB972EE2DF1}">
  <dimension ref="A1:P10"/>
  <sheetViews>
    <sheetView zoomScaleNormal="100" workbookViewId="0">
      <selection activeCell="H20" sqref="H20"/>
    </sheetView>
  </sheetViews>
  <sheetFormatPr defaultRowHeight="15.5" x14ac:dyDescent="0.35"/>
  <cols>
    <col min="1" max="1" width="4.6328125" style="71" customWidth="1"/>
    <col min="2" max="2" width="18.54296875" style="71" bestFit="1" customWidth="1"/>
    <col min="3" max="3" width="10.81640625" style="71" bestFit="1" customWidth="1"/>
    <col min="4" max="4" width="13.90625" style="71" bestFit="1" customWidth="1"/>
    <col min="5" max="5" width="9.81640625" style="71" customWidth="1"/>
    <col min="6" max="6" width="19.1796875" style="71" customWidth="1"/>
    <col min="7" max="7" width="15.08984375" style="71" bestFit="1" customWidth="1"/>
    <col min="8" max="10" width="8.81640625" style="71" bestFit="1" customWidth="1"/>
    <col min="11" max="11" width="13.90625" style="71" bestFit="1" customWidth="1"/>
    <col min="12" max="12" width="10.08984375" style="71" customWidth="1"/>
    <col min="13" max="13" width="12.90625" style="71" customWidth="1"/>
    <col min="14" max="16384" width="8.7265625" style="71"/>
  </cols>
  <sheetData>
    <row r="1" spans="1:16" x14ac:dyDescent="0.35">
      <c r="A1" s="148" t="s">
        <v>128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6" x14ac:dyDescent="0.35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6" x14ac:dyDescent="0.35">
      <c r="A3" s="148" t="str">
        <f>+Summary!A3</f>
        <v>List of stakeholders as on : Jan 6,2022 ( updated upto Mar 31,2026)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77"/>
      <c r="O3" s="77"/>
      <c r="P3" s="77"/>
    </row>
    <row r="4" spans="1:16" x14ac:dyDescent="0.35">
      <c r="A4" s="148" t="s">
        <v>134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147" t="s">
        <v>2</v>
      </c>
      <c r="M5" s="147"/>
    </row>
    <row r="6" spans="1:16" x14ac:dyDescent="0.35">
      <c r="A6" s="78"/>
      <c r="B6" s="45"/>
      <c r="C6" s="139" t="s">
        <v>58</v>
      </c>
      <c r="D6" s="149"/>
      <c r="E6" s="150" t="s">
        <v>50</v>
      </c>
      <c r="F6" s="150"/>
      <c r="G6" s="150"/>
      <c r="H6" s="149"/>
      <c r="I6" s="67"/>
      <c r="J6" s="68"/>
      <c r="K6" s="68"/>
      <c r="L6" s="68"/>
      <c r="M6" s="70"/>
    </row>
    <row r="7" spans="1:16" ht="124" x14ac:dyDescent="0.35">
      <c r="A7" s="46" t="s">
        <v>60</v>
      </c>
      <c r="B7" s="5" t="s">
        <v>5</v>
      </c>
      <c r="C7" s="41" t="s">
        <v>49</v>
      </c>
      <c r="D7" s="47" t="s">
        <v>53</v>
      </c>
      <c r="E7" s="41" t="s">
        <v>51</v>
      </c>
      <c r="F7" s="42" t="s">
        <v>65</v>
      </c>
      <c r="G7" s="42" t="s">
        <v>84</v>
      </c>
      <c r="H7" s="47" t="s">
        <v>85</v>
      </c>
      <c r="I7" s="42" t="s">
        <v>54</v>
      </c>
      <c r="J7" s="42" t="s">
        <v>55</v>
      </c>
      <c r="K7" s="42" t="s">
        <v>86</v>
      </c>
      <c r="L7" s="42" t="s">
        <v>57</v>
      </c>
      <c r="M7" s="48" t="s">
        <v>1</v>
      </c>
    </row>
    <row r="8" spans="1:16" x14ac:dyDescent="0.35">
      <c r="A8" s="49">
        <v>1</v>
      </c>
      <c r="B8" s="24" t="s">
        <v>104</v>
      </c>
      <c r="C8" s="57">
        <v>44567</v>
      </c>
      <c r="D8" s="58">
        <v>11108520</v>
      </c>
      <c r="E8" s="59">
        <v>0</v>
      </c>
      <c r="F8" s="60" t="s">
        <v>130</v>
      </c>
      <c r="G8" s="60" t="s">
        <v>37</v>
      </c>
      <c r="H8" s="58">
        <v>100</v>
      </c>
      <c r="I8" s="14">
        <v>0</v>
      </c>
      <c r="J8" s="14">
        <v>0</v>
      </c>
      <c r="K8" s="55">
        <f>+D8</f>
        <v>11108520</v>
      </c>
      <c r="L8" s="14">
        <v>0</v>
      </c>
      <c r="M8" s="79" t="s">
        <v>105</v>
      </c>
    </row>
    <row r="9" spans="1:16" ht="22" customHeight="1" x14ac:dyDescent="0.35">
      <c r="A9" s="63"/>
      <c r="B9" s="32"/>
      <c r="C9" s="64"/>
      <c r="D9" s="65">
        <f>SUM(D8:D8)</f>
        <v>11108520</v>
      </c>
      <c r="E9" s="65">
        <f>+E8</f>
        <v>0</v>
      </c>
      <c r="F9" s="32" t="s">
        <v>129</v>
      </c>
      <c r="G9" s="32"/>
      <c r="H9" s="66"/>
      <c r="I9" s="67"/>
      <c r="J9" s="68"/>
      <c r="K9" s="69">
        <f>SUM(K8:K8)</f>
        <v>11108520</v>
      </c>
      <c r="L9" s="69">
        <f>SUM(L8:L8)</f>
        <v>0</v>
      </c>
      <c r="M9" s="70"/>
    </row>
    <row r="10" spans="1:16" ht="48" customHeight="1" x14ac:dyDescent="0.35">
      <c r="A10" s="151" t="s">
        <v>173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29"/>
      <c r="O10" s="129"/>
      <c r="P10" s="129"/>
    </row>
  </sheetData>
  <mergeCells count="8">
    <mergeCell ref="L5:M5"/>
    <mergeCell ref="C6:D6"/>
    <mergeCell ref="E6:H6"/>
    <mergeCell ref="A10:M10"/>
    <mergeCell ref="A1:M1"/>
    <mergeCell ref="A2:M2"/>
    <mergeCell ref="A3:M3"/>
    <mergeCell ref="A4:M4"/>
  </mergeCells>
  <printOptions horizontalCentered="1"/>
  <pageMargins left="0.49" right="0.63" top="0.75" bottom="0.5600000000000000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A701-CD8C-4593-A4C6-A2208591C07B}">
  <dimension ref="A1:O18"/>
  <sheetViews>
    <sheetView topLeftCell="A7" zoomScaleNormal="100" workbookViewId="0">
      <selection activeCell="H20" sqref="H20"/>
    </sheetView>
  </sheetViews>
  <sheetFormatPr defaultRowHeight="15.5" x14ac:dyDescent="0.35"/>
  <cols>
    <col min="1" max="1" width="5.54296875" style="71" bestFit="1" customWidth="1"/>
    <col min="2" max="2" width="7.54296875" style="71" customWidth="1"/>
    <col min="3" max="3" width="19.08984375" style="71" customWidth="1"/>
    <col min="4" max="4" width="10.81640625" style="71" bestFit="1" customWidth="1"/>
    <col min="5" max="6" width="12.90625" style="71" bestFit="1" customWidth="1"/>
    <col min="7" max="7" width="15" style="71" bestFit="1" customWidth="1"/>
    <col min="8" max="8" width="8.08984375" style="71" bestFit="1" customWidth="1"/>
    <col min="9" max="9" width="8.7265625" style="71" bestFit="1" customWidth="1"/>
    <col min="10" max="10" width="8.54296875" style="71" bestFit="1" customWidth="1"/>
    <col min="11" max="11" width="7.7265625" style="71" bestFit="1" customWidth="1"/>
    <col min="12" max="12" width="10.90625" style="71" customWidth="1"/>
    <col min="13" max="13" width="8.1796875" style="71" bestFit="1" customWidth="1"/>
    <col min="14" max="14" width="10.36328125" style="71" customWidth="1"/>
    <col min="15" max="16384" width="8.7265625" style="71"/>
  </cols>
  <sheetData>
    <row r="1" spans="1:14" x14ac:dyDescent="0.35">
      <c r="A1" s="148" t="s">
        <v>137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x14ac:dyDescent="0.35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35">
      <c r="A3" s="148" t="str">
        <f>+Summary!A3</f>
        <v>List of stakeholders as on : Jan 6,2022 ( updated upto Mar 31,2026)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35">
      <c r="A4" s="148" t="s">
        <v>113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47" t="s">
        <v>2</v>
      </c>
      <c r="N5" s="147"/>
    </row>
    <row r="6" spans="1:14" x14ac:dyDescent="0.35">
      <c r="A6" s="78"/>
      <c r="B6" s="152" t="s">
        <v>62</v>
      </c>
      <c r="C6" s="153"/>
      <c r="D6" s="139" t="s">
        <v>58</v>
      </c>
      <c r="E6" s="149"/>
      <c r="F6" s="154" t="s">
        <v>50</v>
      </c>
      <c r="G6" s="150"/>
      <c r="H6" s="150"/>
      <c r="I6" s="149"/>
      <c r="J6" s="67"/>
      <c r="K6" s="68"/>
      <c r="L6" s="68"/>
      <c r="M6" s="68"/>
      <c r="N6" s="70"/>
    </row>
    <row r="7" spans="1:14" ht="139.5" x14ac:dyDescent="0.35">
      <c r="A7" s="46" t="s">
        <v>60</v>
      </c>
      <c r="B7" s="42" t="s">
        <v>114</v>
      </c>
      <c r="C7" s="5" t="s">
        <v>115</v>
      </c>
      <c r="D7" s="41" t="s">
        <v>49</v>
      </c>
      <c r="E7" s="47" t="s">
        <v>116</v>
      </c>
      <c r="F7" s="41" t="s">
        <v>117</v>
      </c>
      <c r="G7" s="42" t="s">
        <v>118</v>
      </c>
      <c r="H7" s="42" t="s">
        <v>119</v>
      </c>
      <c r="I7" s="47" t="str">
        <f>+'Annex 6'!J7</f>
        <v>% share in total amount of claims admitted</v>
      </c>
      <c r="J7" s="41" t="s">
        <v>54</v>
      </c>
      <c r="K7" s="42" t="s">
        <v>55</v>
      </c>
      <c r="L7" s="42" t="s">
        <v>91</v>
      </c>
      <c r="M7" s="42" t="s">
        <v>57</v>
      </c>
      <c r="N7" s="48" t="s">
        <v>1</v>
      </c>
    </row>
    <row r="8" spans="1:14" ht="18" customHeight="1" x14ac:dyDescent="0.35">
      <c r="A8" s="49">
        <v>1</v>
      </c>
      <c r="B8" s="24" t="s">
        <v>71</v>
      </c>
      <c r="C8" s="24" t="s">
        <v>120</v>
      </c>
      <c r="D8" s="105">
        <v>44566</v>
      </c>
      <c r="E8" s="106">
        <v>2712000</v>
      </c>
      <c r="F8" s="122">
        <f>+E8</f>
        <v>2712000</v>
      </c>
      <c r="G8" s="84">
        <v>0</v>
      </c>
      <c r="H8" s="87" t="s">
        <v>126</v>
      </c>
      <c r="I8" s="123">
        <f>+F8/$F$14</f>
        <v>0.48454529212077901</v>
      </c>
      <c r="J8" s="87">
        <v>0</v>
      </c>
      <c r="K8" s="87">
        <v>0</v>
      </c>
      <c r="L8" s="87">
        <v>0</v>
      </c>
      <c r="M8" s="87">
        <v>0</v>
      </c>
      <c r="N8" s="155" t="s">
        <v>127</v>
      </c>
    </row>
    <row r="9" spans="1:14" x14ac:dyDescent="0.35">
      <c r="A9" s="49">
        <v>2</v>
      </c>
      <c r="B9" s="24" t="s">
        <v>71</v>
      </c>
      <c r="C9" s="24" t="s">
        <v>121</v>
      </c>
      <c r="D9" s="108">
        <v>44566</v>
      </c>
      <c r="E9" s="109">
        <v>452666</v>
      </c>
      <c r="F9" s="112">
        <v>350000</v>
      </c>
      <c r="G9" s="24">
        <v>0</v>
      </c>
      <c r="H9" s="14" t="s">
        <v>126</v>
      </c>
      <c r="I9" s="124">
        <f t="shared" ref="I9:I13" si="0">+F9/$F$14</f>
        <v>6.2533500089333574E-2</v>
      </c>
      <c r="J9" s="14">
        <v>0</v>
      </c>
      <c r="K9" s="14">
        <v>0</v>
      </c>
      <c r="L9" s="107">
        <f>+E9-F9</f>
        <v>102666</v>
      </c>
      <c r="M9" s="14">
        <v>0</v>
      </c>
      <c r="N9" s="156"/>
    </row>
    <row r="10" spans="1:14" x14ac:dyDescent="0.35">
      <c r="A10" s="49">
        <v>3</v>
      </c>
      <c r="B10" s="24" t="s">
        <v>71</v>
      </c>
      <c r="C10" s="24" t="s">
        <v>122</v>
      </c>
      <c r="D10" s="108">
        <v>44566</v>
      </c>
      <c r="E10" s="109">
        <v>959040</v>
      </c>
      <c r="F10" s="112">
        <v>959000</v>
      </c>
      <c r="G10" s="24">
        <v>0</v>
      </c>
      <c r="H10" s="14" t="s">
        <v>126</v>
      </c>
      <c r="I10" s="124">
        <f t="shared" si="0"/>
        <v>0.17134179024477397</v>
      </c>
      <c r="J10" s="14">
        <v>0</v>
      </c>
      <c r="K10" s="14">
        <v>0</v>
      </c>
      <c r="L10" s="107">
        <f>+E10-F10</f>
        <v>40</v>
      </c>
      <c r="M10" s="14">
        <v>0</v>
      </c>
      <c r="N10" s="156"/>
    </row>
    <row r="11" spans="1:14" x14ac:dyDescent="0.35">
      <c r="A11" s="49">
        <v>4</v>
      </c>
      <c r="B11" s="24" t="s">
        <v>71</v>
      </c>
      <c r="C11" s="24" t="s">
        <v>123</v>
      </c>
      <c r="D11" s="108">
        <v>44566</v>
      </c>
      <c r="E11" s="109">
        <v>115758</v>
      </c>
      <c r="F11" s="112">
        <v>115000</v>
      </c>
      <c r="G11" s="24">
        <v>0</v>
      </c>
      <c r="H11" s="14" t="s">
        <v>126</v>
      </c>
      <c r="I11" s="124">
        <f t="shared" si="0"/>
        <v>2.0546721457923887E-2</v>
      </c>
      <c r="J11" s="14">
        <v>0</v>
      </c>
      <c r="K11" s="14">
        <v>0</v>
      </c>
      <c r="L11" s="107">
        <f t="shared" ref="L11:L13" si="1">+E11-F11</f>
        <v>758</v>
      </c>
      <c r="M11" s="14">
        <v>0</v>
      </c>
      <c r="N11" s="156"/>
    </row>
    <row r="12" spans="1:14" x14ac:dyDescent="0.35">
      <c r="A12" s="49">
        <v>5</v>
      </c>
      <c r="B12" s="24" t="s">
        <v>71</v>
      </c>
      <c r="C12" s="24" t="s">
        <v>124</v>
      </c>
      <c r="D12" s="108">
        <v>44566</v>
      </c>
      <c r="E12" s="25">
        <v>261495</v>
      </c>
      <c r="F12" s="112">
        <v>261000</v>
      </c>
      <c r="G12" s="24">
        <v>0</v>
      </c>
      <c r="H12" s="14" t="s">
        <v>126</v>
      </c>
      <c r="I12" s="124">
        <f t="shared" si="0"/>
        <v>4.6632124352331605E-2</v>
      </c>
      <c r="J12" s="14">
        <v>0</v>
      </c>
      <c r="K12" s="14">
        <v>0</v>
      </c>
      <c r="L12" s="107">
        <f t="shared" si="1"/>
        <v>495</v>
      </c>
      <c r="M12" s="14">
        <v>0</v>
      </c>
      <c r="N12" s="156"/>
    </row>
    <row r="13" spans="1:14" x14ac:dyDescent="0.35">
      <c r="A13" s="49">
        <v>6</v>
      </c>
      <c r="B13" s="24" t="s">
        <v>71</v>
      </c>
      <c r="C13" s="24" t="s">
        <v>125</v>
      </c>
      <c r="D13" s="115">
        <v>44566</v>
      </c>
      <c r="E13" s="58">
        <v>1200000</v>
      </c>
      <c r="F13" s="117">
        <f t="shared" ref="F13" si="2">+E13</f>
        <v>1200000</v>
      </c>
      <c r="G13" s="61">
        <v>0</v>
      </c>
      <c r="H13" s="60" t="s">
        <v>126</v>
      </c>
      <c r="I13" s="125">
        <f t="shared" si="0"/>
        <v>0.21440057173485796</v>
      </c>
      <c r="J13" s="60">
        <v>0</v>
      </c>
      <c r="K13" s="60">
        <v>0</v>
      </c>
      <c r="L13" s="118">
        <f t="shared" si="1"/>
        <v>0</v>
      </c>
      <c r="M13" s="60">
        <v>0</v>
      </c>
      <c r="N13" s="157"/>
    </row>
    <row r="14" spans="1:14" ht="16" thickBot="1" x14ac:dyDescent="0.4">
      <c r="A14" s="63"/>
      <c r="B14" s="32"/>
      <c r="C14" s="32"/>
      <c r="D14" s="64"/>
      <c r="E14" s="119">
        <f>SUM(E8:E13)</f>
        <v>5700959</v>
      </c>
      <c r="F14" s="119">
        <f>SUM(F8:F13)</f>
        <v>5597000</v>
      </c>
      <c r="G14" s="32"/>
      <c r="H14" s="32"/>
      <c r="I14" s="66"/>
      <c r="J14" s="63"/>
      <c r="K14" s="32"/>
      <c r="L14" s="126">
        <f>SUM(L8:L13)</f>
        <v>103959</v>
      </c>
      <c r="M14" s="32"/>
      <c r="N14" s="66"/>
    </row>
    <row r="15" spans="1:14" ht="16" thickTop="1" x14ac:dyDescent="0.35">
      <c r="C15" s="71" t="s">
        <v>149</v>
      </c>
      <c r="D15" s="76"/>
      <c r="E15" s="76"/>
      <c r="F15" s="76">
        <v>2500000</v>
      </c>
      <c r="L15" s="127"/>
    </row>
    <row r="16" spans="1:14" ht="16" thickBot="1" x14ac:dyDescent="0.4">
      <c r="C16" s="71" t="s">
        <v>148</v>
      </c>
      <c r="D16" s="76"/>
      <c r="E16" s="76"/>
      <c r="F16" s="128">
        <f>+F14-F15</f>
        <v>3097000</v>
      </c>
      <c r="L16" s="127"/>
    </row>
    <row r="17" spans="1:15" ht="47.4" customHeight="1" thickTop="1" x14ac:dyDescent="0.35">
      <c r="A17" s="144" t="s">
        <v>174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37"/>
    </row>
    <row r="18" spans="1:15" x14ac:dyDescent="0.35">
      <c r="A18" s="9"/>
    </row>
  </sheetData>
  <mergeCells count="10">
    <mergeCell ref="A17:N17"/>
    <mergeCell ref="B6:C6"/>
    <mergeCell ref="D6:E6"/>
    <mergeCell ref="F6:I6"/>
    <mergeCell ref="N8:N13"/>
    <mergeCell ref="M5:N5"/>
    <mergeCell ref="A1:N1"/>
    <mergeCell ref="A2:N2"/>
    <mergeCell ref="A3:N3"/>
    <mergeCell ref="A4:N4"/>
  </mergeCells>
  <printOptions horizontalCentered="1"/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C58-09A3-4DC9-A87A-AFB237AC20AD}">
  <dimension ref="A1:N26"/>
  <sheetViews>
    <sheetView topLeftCell="A8" zoomScaleNormal="100" workbookViewId="0">
      <selection activeCell="E25" sqref="E25"/>
    </sheetView>
  </sheetViews>
  <sheetFormatPr defaultRowHeight="15.5" x14ac:dyDescent="0.35"/>
  <cols>
    <col min="1" max="1" width="6.26953125" style="71" customWidth="1"/>
    <col min="2" max="2" width="20.08984375" style="71" customWidth="1"/>
    <col min="3" max="3" width="18.1796875" style="71" customWidth="1"/>
    <col min="4" max="4" width="10.81640625" style="71" bestFit="1" customWidth="1"/>
    <col min="5" max="5" width="17.54296875" style="71" customWidth="1"/>
    <col min="6" max="6" width="13.90625" style="71" bestFit="1" customWidth="1"/>
    <col min="7" max="7" width="21.26953125" style="71" customWidth="1"/>
    <col min="8" max="8" width="12.453125" style="71" bestFit="1" customWidth="1"/>
    <col min="9" max="10" width="13.26953125" style="71" bestFit="1" customWidth="1"/>
    <col min="11" max="11" width="8.81640625" style="71" bestFit="1" customWidth="1"/>
    <col min="12" max="12" width="15.08984375" style="71" bestFit="1" customWidth="1"/>
    <col min="13" max="13" width="8.81640625" style="71" bestFit="1" customWidth="1"/>
    <col min="14" max="14" width="12.453125" style="71" customWidth="1"/>
    <col min="15" max="16384" width="8.7265625" style="71"/>
  </cols>
  <sheetData>
    <row r="1" spans="1:14" x14ac:dyDescent="0.35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x14ac:dyDescent="0.35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35">
      <c r="A3" s="148" t="str">
        <f>+Summary!A3</f>
        <v>List of stakeholders as on : Jan 6,2022 ( updated upto Mar 31,2026)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35">
      <c r="A4" s="148" t="s">
        <v>87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47" t="s">
        <v>2</v>
      </c>
      <c r="N5" s="147"/>
    </row>
    <row r="6" spans="1:14" ht="39.65" customHeight="1" x14ac:dyDescent="0.35">
      <c r="A6" s="78"/>
      <c r="B6" s="152" t="s">
        <v>62</v>
      </c>
      <c r="C6" s="153"/>
      <c r="D6" s="139" t="s">
        <v>58</v>
      </c>
      <c r="E6" s="149"/>
      <c r="F6" s="154" t="s">
        <v>50</v>
      </c>
      <c r="G6" s="150"/>
      <c r="H6" s="150"/>
      <c r="I6" s="149"/>
      <c r="J6" s="67"/>
      <c r="K6" s="68"/>
      <c r="L6" s="68"/>
      <c r="M6" s="68"/>
      <c r="N6" s="70"/>
    </row>
    <row r="7" spans="1:14" ht="124" x14ac:dyDescent="0.35">
      <c r="A7" s="46" t="s">
        <v>60</v>
      </c>
      <c r="B7" s="5" t="s">
        <v>61</v>
      </c>
      <c r="C7" s="5" t="s">
        <v>63</v>
      </c>
      <c r="D7" s="41" t="s">
        <v>49</v>
      </c>
      <c r="E7" s="47" t="s">
        <v>53</v>
      </c>
      <c r="F7" s="41" t="s">
        <v>51</v>
      </c>
      <c r="G7" s="42" t="s">
        <v>64</v>
      </c>
      <c r="H7" s="42" t="s">
        <v>52</v>
      </c>
      <c r="I7" s="47" t="str">
        <f>+'Annex 6'!J7</f>
        <v>% share in total amount of claims admitted</v>
      </c>
      <c r="J7" s="41" t="s">
        <v>54</v>
      </c>
      <c r="K7" s="42" t="s">
        <v>55</v>
      </c>
      <c r="L7" s="42" t="s">
        <v>91</v>
      </c>
      <c r="M7" s="42" t="s">
        <v>57</v>
      </c>
      <c r="N7" s="48" t="s">
        <v>1</v>
      </c>
    </row>
    <row r="8" spans="1:14" ht="62" x14ac:dyDescent="0.35">
      <c r="A8" s="49">
        <v>1</v>
      </c>
      <c r="B8" s="24" t="s">
        <v>93</v>
      </c>
      <c r="C8" s="14" t="s">
        <v>94</v>
      </c>
      <c r="D8" s="105">
        <v>44540</v>
      </c>
      <c r="E8" s="106">
        <v>340115</v>
      </c>
      <c r="F8" s="92">
        <f>+E8-291060</f>
        <v>49055</v>
      </c>
      <c r="G8" s="24" t="s">
        <v>95</v>
      </c>
      <c r="H8" s="14" t="s">
        <v>37</v>
      </c>
      <c r="I8" s="89">
        <f t="shared" ref="I8:I15" si="0">+F8/$F$16</f>
        <v>9.3981289188406285E-4</v>
      </c>
      <c r="J8" s="14">
        <v>0</v>
      </c>
      <c r="K8" s="14">
        <v>0</v>
      </c>
      <c r="L8" s="107">
        <f>+E8-F8</f>
        <v>291060</v>
      </c>
      <c r="M8" s="14">
        <v>0</v>
      </c>
      <c r="N8" s="79" t="s">
        <v>141</v>
      </c>
    </row>
    <row r="9" spans="1:14" ht="31" x14ac:dyDescent="0.35">
      <c r="A9" s="49">
        <v>2</v>
      </c>
      <c r="B9" s="24" t="s">
        <v>96</v>
      </c>
      <c r="C9" s="14" t="s">
        <v>68</v>
      </c>
      <c r="D9" s="108">
        <v>44553</v>
      </c>
      <c r="E9" s="109">
        <v>6806142</v>
      </c>
      <c r="F9" s="92">
        <f t="shared" ref="F9" si="1">+E9</f>
        <v>6806142</v>
      </c>
      <c r="G9" s="24" t="s">
        <v>97</v>
      </c>
      <c r="H9" s="14" t="s">
        <v>37</v>
      </c>
      <c r="I9" s="93">
        <f t="shared" si="0"/>
        <v>0.13039445511351705</v>
      </c>
      <c r="J9" s="14">
        <v>0</v>
      </c>
      <c r="K9" s="14">
        <v>0</v>
      </c>
      <c r="L9" s="107">
        <f t="shared" ref="L9:L14" si="2">+E9-F9</f>
        <v>0</v>
      </c>
      <c r="M9" s="14">
        <v>0</v>
      </c>
      <c r="N9" s="79" t="s">
        <v>142</v>
      </c>
    </row>
    <row r="10" spans="1:14" ht="50.5" customHeight="1" x14ac:dyDescent="0.35">
      <c r="A10" s="49">
        <v>3</v>
      </c>
      <c r="B10" s="24" t="s">
        <v>69</v>
      </c>
      <c r="C10" s="14" t="s">
        <v>102</v>
      </c>
      <c r="D10" s="108">
        <v>44565</v>
      </c>
      <c r="E10" s="109">
        <v>14399584</v>
      </c>
      <c r="F10" s="92">
        <v>14399584</v>
      </c>
      <c r="G10" s="14" t="s">
        <v>72</v>
      </c>
      <c r="H10" s="14" t="s">
        <v>37</v>
      </c>
      <c r="I10" s="93">
        <f t="shared" si="0"/>
        <v>0.27587227970578904</v>
      </c>
      <c r="J10" s="14">
        <v>0</v>
      </c>
      <c r="K10" s="14">
        <v>0</v>
      </c>
      <c r="L10" s="107">
        <v>0</v>
      </c>
      <c r="M10" s="14">
        <v>0</v>
      </c>
      <c r="N10" s="79" t="s">
        <v>159</v>
      </c>
    </row>
    <row r="11" spans="1:14" x14ac:dyDescent="0.35">
      <c r="A11" s="49">
        <v>4</v>
      </c>
      <c r="B11" s="24" t="s">
        <v>177</v>
      </c>
      <c r="C11" s="14" t="s">
        <v>102</v>
      </c>
      <c r="D11" s="108">
        <v>45562</v>
      </c>
      <c r="E11" s="109">
        <v>18592056</v>
      </c>
      <c r="F11" s="92">
        <v>4601994</v>
      </c>
      <c r="G11" s="14" t="s">
        <v>178</v>
      </c>
      <c r="H11" s="14" t="s">
        <v>37</v>
      </c>
      <c r="I11" s="93">
        <f t="shared" si="0"/>
        <v>8.8166614811397537E-2</v>
      </c>
      <c r="J11" s="14">
        <v>0</v>
      </c>
      <c r="K11" s="14">
        <v>0</v>
      </c>
      <c r="L11" s="107">
        <f>+E11-F11-J11</f>
        <v>13990062</v>
      </c>
      <c r="M11" s="14">
        <v>0</v>
      </c>
      <c r="N11" s="79" t="s">
        <v>143</v>
      </c>
    </row>
    <row r="12" spans="1:14" x14ac:dyDescent="0.35">
      <c r="A12" s="49" t="s">
        <v>163</v>
      </c>
      <c r="B12" s="24" t="s">
        <v>161</v>
      </c>
      <c r="C12" s="24" t="s">
        <v>162</v>
      </c>
      <c r="D12" s="108">
        <v>44998</v>
      </c>
      <c r="E12" s="110">
        <f>215860920</f>
        <v>215860920</v>
      </c>
      <c r="F12" s="111">
        <f>22904161-120000</f>
        <v>22784161</v>
      </c>
      <c r="G12" s="14" t="s">
        <v>70</v>
      </c>
      <c r="H12" s="14" t="s">
        <v>37</v>
      </c>
      <c r="I12" s="93">
        <f t="shared" si="0"/>
        <v>0.43650694605161722</v>
      </c>
      <c r="J12" s="14">
        <v>0</v>
      </c>
      <c r="K12" s="14">
        <v>0</v>
      </c>
      <c r="L12" s="107">
        <f>+E12-F12</f>
        <v>193076759</v>
      </c>
      <c r="M12" s="14">
        <v>0</v>
      </c>
      <c r="N12" s="95" t="s">
        <v>147</v>
      </c>
    </row>
    <row r="13" spans="1:14" ht="31" x14ac:dyDescent="0.35">
      <c r="A13" s="49" t="s">
        <v>164</v>
      </c>
      <c r="B13" s="24" t="s">
        <v>165</v>
      </c>
      <c r="C13" s="24" t="s">
        <v>162</v>
      </c>
      <c r="D13" s="108">
        <v>44998</v>
      </c>
      <c r="E13" s="110">
        <f>219354600+31687562+120000</f>
        <v>251162162</v>
      </c>
      <c r="F13" s="111">
        <f>3435624+120000</f>
        <v>3555624</v>
      </c>
      <c r="G13" s="24" t="s">
        <v>166</v>
      </c>
      <c r="H13" s="14" t="s">
        <v>37</v>
      </c>
      <c r="I13" s="93">
        <f t="shared" si="0"/>
        <v>6.8119891425795109E-2</v>
      </c>
      <c r="J13" s="14">
        <v>0</v>
      </c>
      <c r="K13" s="14"/>
      <c r="L13" s="107">
        <f>+E13-F13</f>
        <v>247606538</v>
      </c>
      <c r="M13" s="14">
        <v>0</v>
      </c>
      <c r="N13" s="95" t="s">
        <v>147</v>
      </c>
    </row>
    <row r="14" spans="1:14" ht="31" x14ac:dyDescent="0.35">
      <c r="A14" s="49">
        <v>6</v>
      </c>
      <c r="B14" s="24" t="str">
        <f>+B12</f>
        <v>Service Tax</v>
      </c>
      <c r="C14" s="24" t="s">
        <v>101</v>
      </c>
      <c r="D14" s="108">
        <v>44566</v>
      </c>
      <c r="E14" s="25">
        <v>8420034</v>
      </c>
      <c r="F14" s="92">
        <v>0</v>
      </c>
      <c r="G14" s="14" t="str">
        <f>+G12</f>
        <v>Service Tax dues</v>
      </c>
      <c r="H14" s="14" t="s">
        <v>37</v>
      </c>
      <c r="I14" s="93">
        <f t="shared" si="0"/>
        <v>0</v>
      </c>
      <c r="J14" s="14">
        <v>0</v>
      </c>
      <c r="K14" s="14">
        <v>0</v>
      </c>
      <c r="L14" s="107">
        <f t="shared" si="2"/>
        <v>8420034</v>
      </c>
      <c r="M14" s="14">
        <v>0</v>
      </c>
      <c r="N14" s="95" t="s">
        <v>151</v>
      </c>
    </row>
    <row r="15" spans="1:14" ht="31" x14ac:dyDescent="0.35">
      <c r="A15" s="49">
        <v>7</v>
      </c>
      <c r="B15" s="24" t="s">
        <v>154</v>
      </c>
      <c r="C15" s="14" t="s">
        <v>102</v>
      </c>
      <c r="D15" s="108">
        <v>44833</v>
      </c>
      <c r="E15" s="116">
        <v>59623334</v>
      </c>
      <c r="F15" s="117">
        <v>0</v>
      </c>
      <c r="G15" s="113" t="s">
        <v>160</v>
      </c>
      <c r="H15" s="113" t="s">
        <v>37</v>
      </c>
      <c r="I15" s="93">
        <f t="shared" si="0"/>
        <v>0</v>
      </c>
      <c r="J15" s="113">
        <v>0</v>
      </c>
      <c r="K15" s="113">
        <v>0</v>
      </c>
      <c r="L15" s="114">
        <f t="shared" ref="L15" si="3">+E15-F15</f>
        <v>59623334</v>
      </c>
      <c r="M15" s="113">
        <v>0</v>
      </c>
      <c r="N15" s="79" t="s">
        <v>169</v>
      </c>
    </row>
    <row r="16" spans="1:14" ht="16" thickBot="1" x14ac:dyDescent="0.4">
      <c r="A16" s="63"/>
      <c r="B16" s="32"/>
      <c r="C16" s="32"/>
      <c r="D16" s="64"/>
      <c r="E16" s="119">
        <f>SUM(E8:E15)</f>
        <v>575204347</v>
      </c>
      <c r="F16" s="119">
        <f>SUM(F8:F15)</f>
        <v>52196560</v>
      </c>
      <c r="G16" s="119"/>
      <c r="H16" s="119"/>
      <c r="I16" s="119"/>
      <c r="J16" s="119"/>
      <c r="K16" s="119"/>
      <c r="L16" s="119">
        <f>SUM(L8:L15)</f>
        <v>523007787</v>
      </c>
      <c r="M16" s="32"/>
      <c r="N16" s="70"/>
    </row>
    <row r="17" spans="1:14" ht="16" thickTop="1" x14ac:dyDescent="0.35">
      <c r="B17" s="71" t="s">
        <v>149</v>
      </c>
      <c r="D17" s="76"/>
      <c r="E17" s="76"/>
      <c r="F17" s="120">
        <f>22000+3062000+4601994</f>
        <v>7685994</v>
      </c>
      <c r="G17" s="76"/>
      <c r="H17" s="76"/>
      <c r="I17" s="76"/>
      <c r="J17" s="76"/>
      <c r="K17" s="76"/>
      <c r="L17" s="76"/>
    </row>
    <row r="18" spans="1:14" x14ac:dyDescent="0.35">
      <c r="B18" s="102" t="s">
        <v>148</v>
      </c>
      <c r="C18" s="68"/>
      <c r="D18" s="69"/>
      <c r="E18" s="69"/>
      <c r="F18" s="121">
        <f>+F16-F17</f>
        <v>44510566</v>
      </c>
      <c r="G18" s="76"/>
      <c r="H18" s="76"/>
      <c r="I18" s="76"/>
      <c r="J18" s="76"/>
      <c r="K18" s="76"/>
      <c r="L18" s="76"/>
    </row>
    <row r="19" spans="1:14" x14ac:dyDescent="0.35">
      <c r="A19" s="71" t="s">
        <v>152</v>
      </c>
      <c r="F19" s="75"/>
      <c r="J19" s="76"/>
      <c r="K19" s="76"/>
      <c r="L19" s="76"/>
    </row>
    <row r="20" spans="1:14" x14ac:dyDescent="0.35">
      <c r="A20" s="71" t="s">
        <v>158</v>
      </c>
      <c r="D20" s="76"/>
      <c r="E20" s="76"/>
      <c r="F20" s="76"/>
      <c r="G20" s="76"/>
      <c r="H20" s="76"/>
      <c r="I20" s="76"/>
      <c r="J20" s="76"/>
      <c r="K20" s="76"/>
      <c r="L20" s="76"/>
    </row>
    <row r="21" spans="1:14" x14ac:dyDescent="0.35">
      <c r="A21" s="71" t="s">
        <v>179</v>
      </c>
      <c r="F21" s="75"/>
    </row>
    <row r="22" spans="1:14" x14ac:dyDescent="0.35">
      <c r="A22" s="159" t="s">
        <v>184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</row>
    <row r="23" spans="1:14" ht="18.5" customHeight="1" x14ac:dyDescent="0.35">
      <c r="A23" s="158" t="s">
        <v>171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</row>
    <row r="24" spans="1:14" ht="18.5" customHeight="1" x14ac:dyDescent="0.35">
      <c r="A24" s="158" t="s">
        <v>167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36"/>
      <c r="M24" s="136"/>
      <c r="N24" s="136"/>
    </row>
    <row r="25" spans="1:14" x14ac:dyDescent="0.35">
      <c r="A25" s="71" t="s">
        <v>176</v>
      </c>
    </row>
    <row r="26" spans="1:14" x14ac:dyDescent="0.35">
      <c r="A26" s="9" t="s">
        <v>181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</sheetData>
  <mergeCells count="11">
    <mergeCell ref="M5:N5"/>
    <mergeCell ref="A1:N1"/>
    <mergeCell ref="A2:N2"/>
    <mergeCell ref="A3:N3"/>
    <mergeCell ref="A4:N4"/>
    <mergeCell ref="A24:K24"/>
    <mergeCell ref="A23:N23"/>
    <mergeCell ref="D6:E6"/>
    <mergeCell ref="F6:I6"/>
    <mergeCell ref="B6:C6"/>
    <mergeCell ref="A22:K22"/>
  </mergeCells>
  <phoneticPr fontId="2" type="noConversion"/>
  <pageMargins left="0.25" right="0.56999999999999995" top="0.75" bottom="0.75" header="0.3" footer="0.3"/>
  <pageSetup paperSize="9" scale="6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3CF7-2365-4A1F-89E4-6FB3C14EE01C}">
  <dimension ref="A1:Q63"/>
  <sheetViews>
    <sheetView topLeftCell="A49" zoomScaleNormal="100" workbookViewId="0">
      <selection activeCell="E52" sqref="E52"/>
    </sheetView>
  </sheetViews>
  <sheetFormatPr defaultRowHeight="15.5" x14ac:dyDescent="0.35"/>
  <cols>
    <col min="1" max="1" width="6" style="71" customWidth="1"/>
    <col min="2" max="2" width="32.81640625" style="71" customWidth="1"/>
    <col min="3" max="3" width="10.81640625" style="71" bestFit="1" customWidth="1"/>
    <col min="4" max="5" width="17.6328125" style="71" bestFit="1" customWidth="1"/>
    <col min="6" max="6" width="15.08984375" style="71" bestFit="1" customWidth="1"/>
    <col min="7" max="7" width="15.453125" style="71" bestFit="1" customWidth="1"/>
    <col min="8" max="8" width="13.26953125" style="71" bestFit="1" customWidth="1"/>
    <col min="9" max="9" width="15.08984375" style="71" bestFit="1" customWidth="1"/>
    <col min="10" max="11" width="8.81640625" style="71" bestFit="1" customWidth="1"/>
    <col min="12" max="12" width="8.54296875" style="71" customWidth="1"/>
    <col min="13" max="13" width="12" style="71" bestFit="1" customWidth="1"/>
    <col min="14" max="14" width="7.54296875" style="71" customWidth="1"/>
    <col min="15" max="15" width="16.1796875" style="71" customWidth="1"/>
    <col min="16" max="16" width="12.54296875" style="71" bestFit="1" customWidth="1"/>
    <col min="17" max="17" width="11.453125" style="71" bestFit="1" customWidth="1"/>
    <col min="18" max="16384" width="8.7265625" style="71"/>
  </cols>
  <sheetData>
    <row r="1" spans="1:17" x14ac:dyDescent="0.35">
      <c r="A1" s="148" t="s">
        <v>112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7" x14ac:dyDescent="0.35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7" x14ac:dyDescent="0.35">
      <c r="A3" s="148" t="str">
        <f>+Summary!A3</f>
        <v>List of stakeholders as on : Jan 6,2022 ( updated upto Mar 31,2026)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7" x14ac:dyDescent="0.35">
      <c r="A4" s="148" t="s">
        <v>156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7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147" t="s">
        <v>2</v>
      </c>
      <c r="O5" s="147"/>
    </row>
    <row r="6" spans="1:17" x14ac:dyDescent="0.35">
      <c r="A6" s="78"/>
      <c r="B6" s="45"/>
      <c r="C6" s="139" t="s">
        <v>58</v>
      </c>
      <c r="D6" s="150"/>
      <c r="E6" s="150" t="s">
        <v>50</v>
      </c>
      <c r="F6" s="150"/>
      <c r="G6" s="150"/>
      <c r="H6" s="150"/>
      <c r="I6" s="150"/>
      <c r="J6" s="149"/>
      <c r="K6" s="68"/>
      <c r="L6" s="68"/>
      <c r="M6" s="68"/>
      <c r="N6" s="68"/>
      <c r="O6" s="70"/>
    </row>
    <row r="7" spans="1:17" ht="137.4" customHeight="1" x14ac:dyDescent="0.35">
      <c r="A7" s="46" t="s">
        <v>60</v>
      </c>
      <c r="B7" s="5" t="s">
        <v>5</v>
      </c>
      <c r="C7" s="80" t="s">
        <v>49</v>
      </c>
      <c r="D7" s="81" t="s">
        <v>53</v>
      </c>
      <c r="E7" s="81" t="s">
        <v>51</v>
      </c>
      <c r="F7" s="81" t="s">
        <v>65</v>
      </c>
      <c r="G7" s="81" t="s">
        <v>89</v>
      </c>
      <c r="H7" s="81" t="s">
        <v>90</v>
      </c>
      <c r="I7" s="81" t="s">
        <v>84</v>
      </c>
      <c r="J7" s="82" t="s">
        <v>85</v>
      </c>
      <c r="K7" s="42" t="s">
        <v>54</v>
      </c>
      <c r="L7" s="42" t="s">
        <v>55</v>
      </c>
      <c r="M7" s="42" t="s">
        <v>56</v>
      </c>
      <c r="N7" s="42" t="s">
        <v>57</v>
      </c>
      <c r="O7" s="48" t="s">
        <v>1</v>
      </c>
    </row>
    <row r="8" spans="1:17" ht="35.4" customHeight="1" x14ac:dyDescent="0.35">
      <c r="A8" s="83">
        <v>1</v>
      </c>
      <c r="B8" s="84" t="s">
        <v>74</v>
      </c>
      <c r="C8" s="85">
        <v>44548</v>
      </c>
      <c r="D8" s="86">
        <v>55648970</v>
      </c>
      <c r="E8" s="86">
        <f>D8</f>
        <v>55648970</v>
      </c>
      <c r="F8" s="87" t="s">
        <v>73</v>
      </c>
      <c r="G8" s="88" t="s">
        <v>37</v>
      </c>
      <c r="H8" s="84" t="s">
        <v>37</v>
      </c>
      <c r="I8" s="87" t="s">
        <v>37</v>
      </c>
      <c r="J8" s="89">
        <f t="shared" ref="J8:J50" si="0">+E8/$E$51</f>
        <v>0.15244143845910565</v>
      </c>
      <c r="K8" s="87">
        <v>0</v>
      </c>
      <c r="L8" s="87">
        <v>0</v>
      </c>
      <c r="M8" s="87">
        <v>0</v>
      </c>
      <c r="N8" s="87">
        <v>0</v>
      </c>
      <c r="O8" s="90"/>
      <c r="P8" s="130"/>
      <c r="Q8" s="75"/>
    </row>
    <row r="9" spans="1:17" x14ac:dyDescent="0.35">
      <c r="A9" s="49">
        <v>2</v>
      </c>
      <c r="B9" s="24" t="s">
        <v>34</v>
      </c>
      <c r="C9" s="91">
        <v>44557</v>
      </c>
      <c r="D9" s="92">
        <v>3538404</v>
      </c>
      <c r="E9" s="92">
        <f t="shared" ref="E9:E43" si="1">D9</f>
        <v>3538404</v>
      </c>
      <c r="F9" s="14" t="s">
        <v>73</v>
      </c>
      <c r="G9" s="53" t="s">
        <v>37</v>
      </c>
      <c r="H9" s="24" t="s">
        <v>37</v>
      </c>
      <c r="I9" s="14" t="s">
        <v>37</v>
      </c>
      <c r="J9" s="93">
        <f t="shared" si="0"/>
        <v>9.6928909126162317E-3</v>
      </c>
      <c r="K9" s="14">
        <v>0</v>
      </c>
      <c r="L9" s="14">
        <v>0</v>
      </c>
      <c r="M9" s="14">
        <v>0</v>
      </c>
      <c r="N9" s="14">
        <v>0</v>
      </c>
      <c r="O9" s="79"/>
      <c r="Q9" s="75"/>
    </row>
    <row r="10" spans="1:17" x14ac:dyDescent="0.35">
      <c r="A10" s="49">
        <v>3</v>
      </c>
      <c r="B10" s="24" t="s">
        <v>6</v>
      </c>
      <c r="C10" s="91">
        <v>44567</v>
      </c>
      <c r="D10" s="92">
        <v>2528742</v>
      </c>
      <c r="E10" s="92">
        <f t="shared" si="1"/>
        <v>2528742</v>
      </c>
      <c r="F10" s="14" t="s">
        <v>73</v>
      </c>
      <c r="G10" s="53" t="s">
        <v>37</v>
      </c>
      <c r="H10" s="24" t="s">
        <v>37</v>
      </c>
      <c r="I10" s="14" t="s">
        <v>37</v>
      </c>
      <c r="J10" s="93">
        <f t="shared" si="0"/>
        <v>6.9270836094891923E-3</v>
      </c>
      <c r="K10" s="14">
        <v>0</v>
      </c>
      <c r="L10" s="14">
        <v>0</v>
      </c>
      <c r="M10" s="14">
        <v>0</v>
      </c>
      <c r="N10" s="14">
        <v>0</v>
      </c>
      <c r="O10" s="79"/>
      <c r="Q10" s="75"/>
    </row>
    <row r="11" spans="1:17" x14ac:dyDescent="0.35">
      <c r="A11" s="49">
        <v>4</v>
      </c>
      <c r="B11" s="24" t="s">
        <v>7</v>
      </c>
      <c r="C11" s="91">
        <v>44539</v>
      </c>
      <c r="D11" s="92">
        <v>29214800</v>
      </c>
      <c r="E11" s="92">
        <f t="shared" si="1"/>
        <v>29214800</v>
      </c>
      <c r="F11" s="14" t="s">
        <v>73</v>
      </c>
      <c r="G11" s="53" t="s">
        <v>37</v>
      </c>
      <c r="H11" s="24" t="s">
        <v>37</v>
      </c>
      <c r="I11" s="14" t="s">
        <v>37</v>
      </c>
      <c r="J11" s="93">
        <f t="shared" si="0"/>
        <v>8.0029264446315543E-2</v>
      </c>
      <c r="K11" s="14">
        <v>0</v>
      </c>
      <c r="L11" s="14">
        <v>0</v>
      </c>
      <c r="M11" s="14">
        <v>0</v>
      </c>
      <c r="N11" s="14">
        <v>0</v>
      </c>
      <c r="O11" s="79"/>
      <c r="Q11" s="75"/>
    </row>
    <row r="12" spans="1:17" ht="31" x14ac:dyDescent="0.35">
      <c r="A12" s="49">
        <v>5</v>
      </c>
      <c r="B12" s="24" t="s">
        <v>8</v>
      </c>
      <c r="C12" s="91">
        <v>44557</v>
      </c>
      <c r="D12" s="92">
        <v>13165842</v>
      </c>
      <c r="E12" s="92">
        <f t="shared" si="1"/>
        <v>13165842</v>
      </c>
      <c r="F12" s="14" t="s">
        <v>73</v>
      </c>
      <c r="G12" s="53" t="s">
        <v>37</v>
      </c>
      <c r="H12" s="24" t="s">
        <v>37</v>
      </c>
      <c r="I12" s="14" t="s">
        <v>37</v>
      </c>
      <c r="J12" s="93">
        <f t="shared" si="0"/>
        <v>3.6065715016923197E-2</v>
      </c>
      <c r="K12" s="14">
        <v>0</v>
      </c>
      <c r="L12" s="14">
        <v>0</v>
      </c>
      <c r="M12" s="14">
        <v>0</v>
      </c>
      <c r="N12" s="14">
        <v>0</v>
      </c>
      <c r="O12" s="79"/>
      <c r="Q12" s="75"/>
    </row>
    <row r="13" spans="1:17" x14ac:dyDescent="0.35">
      <c r="A13" s="49">
        <v>6</v>
      </c>
      <c r="B13" s="24" t="s">
        <v>10</v>
      </c>
      <c r="C13" s="91">
        <v>44557</v>
      </c>
      <c r="D13" s="92">
        <v>19919465</v>
      </c>
      <c r="E13" s="92">
        <f t="shared" si="1"/>
        <v>19919465</v>
      </c>
      <c r="F13" s="14" t="s">
        <v>73</v>
      </c>
      <c r="G13" s="53" t="s">
        <v>37</v>
      </c>
      <c r="H13" s="24" t="s">
        <v>37</v>
      </c>
      <c r="I13" s="14" t="s">
        <v>37</v>
      </c>
      <c r="J13" s="93">
        <f t="shared" si="0"/>
        <v>5.4566183308259061E-2</v>
      </c>
      <c r="K13" s="14">
        <v>0</v>
      </c>
      <c r="L13" s="14">
        <v>0</v>
      </c>
      <c r="M13" s="14">
        <v>0</v>
      </c>
      <c r="N13" s="14">
        <v>0</v>
      </c>
      <c r="O13" s="79"/>
      <c r="Q13" s="75"/>
    </row>
    <row r="14" spans="1:17" x14ac:dyDescent="0.35">
      <c r="A14" s="49">
        <v>7</v>
      </c>
      <c r="B14" s="24" t="s">
        <v>9</v>
      </c>
      <c r="C14" s="91">
        <v>44567</v>
      </c>
      <c r="D14" s="92">
        <v>1267061</v>
      </c>
      <c r="E14" s="92">
        <f t="shared" si="1"/>
        <v>1267061</v>
      </c>
      <c r="F14" s="14" t="s">
        <v>73</v>
      </c>
      <c r="G14" s="53" t="s">
        <v>37</v>
      </c>
      <c r="H14" s="24" t="s">
        <v>37</v>
      </c>
      <c r="I14" s="14" t="s">
        <v>37</v>
      </c>
      <c r="J14" s="93">
        <f t="shared" si="0"/>
        <v>3.47091062881187E-3</v>
      </c>
      <c r="K14" s="14">
        <v>0</v>
      </c>
      <c r="L14" s="14">
        <v>0</v>
      </c>
      <c r="M14" s="14">
        <v>0</v>
      </c>
      <c r="N14" s="14">
        <v>0</v>
      </c>
      <c r="O14" s="79"/>
      <c r="Q14" s="75"/>
    </row>
    <row r="15" spans="1:17" x14ac:dyDescent="0.35">
      <c r="A15" s="49">
        <v>8</v>
      </c>
      <c r="B15" s="24" t="s">
        <v>11</v>
      </c>
      <c r="C15" s="91">
        <v>44564</v>
      </c>
      <c r="D15" s="92">
        <v>2378110</v>
      </c>
      <c r="E15" s="92">
        <f t="shared" si="1"/>
        <v>2378110</v>
      </c>
      <c r="F15" s="14" t="s">
        <v>73</v>
      </c>
      <c r="G15" s="53" t="s">
        <v>37</v>
      </c>
      <c r="H15" s="24" t="s">
        <v>37</v>
      </c>
      <c r="I15" s="14" t="s">
        <v>37</v>
      </c>
      <c r="J15" s="93">
        <f t="shared" si="0"/>
        <v>6.5144513764402784E-3</v>
      </c>
      <c r="K15" s="14">
        <v>0</v>
      </c>
      <c r="L15" s="14">
        <v>0</v>
      </c>
      <c r="M15" s="14">
        <v>0</v>
      </c>
      <c r="N15" s="14">
        <v>0</v>
      </c>
      <c r="O15" s="79"/>
      <c r="Q15" s="75"/>
    </row>
    <row r="16" spans="1:17" x14ac:dyDescent="0.35">
      <c r="A16" s="49">
        <v>9</v>
      </c>
      <c r="B16" s="24" t="s">
        <v>12</v>
      </c>
      <c r="C16" s="91">
        <v>43790</v>
      </c>
      <c r="D16" s="92">
        <v>558083</v>
      </c>
      <c r="E16" s="92">
        <f t="shared" si="1"/>
        <v>558083</v>
      </c>
      <c r="F16" s="14" t="s">
        <v>73</v>
      </c>
      <c r="G16" s="53" t="s">
        <v>37</v>
      </c>
      <c r="H16" s="24" t="s">
        <v>37</v>
      </c>
      <c r="I16" s="14" t="s">
        <v>37</v>
      </c>
      <c r="J16" s="93">
        <f t="shared" si="0"/>
        <v>1.5287789746975203E-3</v>
      </c>
      <c r="K16" s="14">
        <v>0</v>
      </c>
      <c r="L16" s="14">
        <v>0</v>
      </c>
      <c r="M16" s="14">
        <v>0</v>
      </c>
      <c r="N16" s="14">
        <v>0</v>
      </c>
      <c r="O16" s="79"/>
      <c r="Q16" s="75"/>
    </row>
    <row r="17" spans="1:17" x14ac:dyDescent="0.35">
      <c r="A17" s="49">
        <v>10</v>
      </c>
      <c r="B17" s="24" t="s">
        <v>26</v>
      </c>
      <c r="C17" s="91">
        <v>44552</v>
      </c>
      <c r="D17" s="92">
        <v>2912597</v>
      </c>
      <c r="E17" s="92">
        <f t="shared" si="1"/>
        <v>2912597</v>
      </c>
      <c r="F17" s="14" t="s">
        <v>73</v>
      </c>
      <c r="G17" s="53" t="s">
        <v>37</v>
      </c>
      <c r="H17" s="24" t="s">
        <v>37</v>
      </c>
      <c r="I17" s="14" t="s">
        <v>37</v>
      </c>
      <c r="J17" s="93">
        <f t="shared" si="0"/>
        <v>7.9785928891707384E-3</v>
      </c>
      <c r="K17" s="14">
        <v>0</v>
      </c>
      <c r="L17" s="14">
        <v>0</v>
      </c>
      <c r="M17" s="14">
        <v>0</v>
      </c>
      <c r="N17" s="14">
        <v>0</v>
      </c>
      <c r="O17" s="79"/>
      <c r="Q17" s="75"/>
    </row>
    <row r="18" spans="1:17" x14ac:dyDescent="0.35">
      <c r="A18" s="49">
        <v>11</v>
      </c>
      <c r="B18" s="24" t="s">
        <v>168</v>
      </c>
      <c r="C18" s="91">
        <v>44567</v>
      </c>
      <c r="D18" s="92">
        <v>8022355</v>
      </c>
      <c r="E18" s="92">
        <f t="shared" si="1"/>
        <v>8022355</v>
      </c>
      <c r="F18" s="14" t="s">
        <v>73</v>
      </c>
      <c r="G18" s="53" t="s">
        <v>37</v>
      </c>
      <c r="H18" s="24" t="s">
        <v>37</v>
      </c>
      <c r="I18" s="14" t="s">
        <v>37</v>
      </c>
      <c r="J18" s="93">
        <f t="shared" si="0"/>
        <v>2.1975956356956806E-2</v>
      </c>
      <c r="K18" s="14">
        <v>0</v>
      </c>
      <c r="L18" s="14">
        <v>0</v>
      </c>
      <c r="M18" s="14">
        <v>0</v>
      </c>
      <c r="N18" s="14">
        <v>0</v>
      </c>
      <c r="O18" s="79"/>
      <c r="Q18" s="75"/>
    </row>
    <row r="19" spans="1:17" x14ac:dyDescent="0.35">
      <c r="A19" s="49">
        <v>12</v>
      </c>
      <c r="B19" s="24" t="s">
        <v>13</v>
      </c>
      <c r="C19" s="91">
        <v>44564</v>
      </c>
      <c r="D19" s="92">
        <v>28239272</v>
      </c>
      <c r="E19" s="92">
        <f t="shared" si="1"/>
        <v>28239272</v>
      </c>
      <c r="F19" s="14" t="s">
        <v>73</v>
      </c>
      <c r="G19" s="53" t="s">
        <v>37</v>
      </c>
      <c r="H19" s="24" t="s">
        <v>37</v>
      </c>
      <c r="I19" s="14" t="s">
        <v>37</v>
      </c>
      <c r="J19" s="94">
        <f t="shared" si="0"/>
        <v>7.7356961767988619E-2</v>
      </c>
      <c r="K19" s="49">
        <v>0</v>
      </c>
      <c r="L19" s="14">
        <v>0</v>
      </c>
      <c r="M19" s="14">
        <v>0</v>
      </c>
      <c r="N19" s="14">
        <v>0</v>
      </c>
      <c r="O19" s="79"/>
      <c r="Q19" s="75"/>
    </row>
    <row r="20" spans="1:17" x14ac:dyDescent="0.35">
      <c r="A20" s="49">
        <v>13</v>
      </c>
      <c r="B20" s="24" t="s">
        <v>14</v>
      </c>
      <c r="C20" s="91">
        <v>44564</v>
      </c>
      <c r="D20" s="92">
        <v>9594760</v>
      </c>
      <c r="E20" s="92">
        <f t="shared" si="1"/>
        <v>9594760</v>
      </c>
      <c r="F20" s="14" t="s">
        <v>73</v>
      </c>
      <c r="G20" s="53" t="s">
        <v>37</v>
      </c>
      <c r="H20" s="24" t="s">
        <v>37</v>
      </c>
      <c r="I20" s="14" t="s">
        <v>37</v>
      </c>
      <c r="J20" s="94">
        <f t="shared" si="0"/>
        <v>2.6283307958258503E-2</v>
      </c>
      <c r="K20" s="49">
        <v>0</v>
      </c>
      <c r="L20" s="14">
        <v>0</v>
      </c>
      <c r="M20" s="14">
        <v>0</v>
      </c>
      <c r="N20" s="14">
        <v>0</v>
      </c>
      <c r="O20" s="79"/>
      <c r="Q20" s="75"/>
    </row>
    <row r="21" spans="1:17" x14ac:dyDescent="0.35">
      <c r="A21" s="49">
        <v>14</v>
      </c>
      <c r="B21" s="24" t="s">
        <v>15</v>
      </c>
      <c r="C21" s="91">
        <v>44551</v>
      </c>
      <c r="D21" s="92">
        <v>35366667</v>
      </c>
      <c r="E21" s="92">
        <f t="shared" si="1"/>
        <v>35366667</v>
      </c>
      <c r="F21" s="14" t="s">
        <v>73</v>
      </c>
      <c r="G21" s="53" t="s">
        <v>37</v>
      </c>
      <c r="H21" s="24" t="s">
        <v>37</v>
      </c>
      <c r="I21" s="14" t="s">
        <v>37</v>
      </c>
      <c r="J21" s="94">
        <f t="shared" si="0"/>
        <v>9.688131857578286E-2</v>
      </c>
      <c r="K21" s="49">
        <v>0</v>
      </c>
      <c r="L21" s="14">
        <v>0</v>
      </c>
      <c r="M21" s="14">
        <v>0</v>
      </c>
      <c r="N21" s="14">
        <v>0</v>
      </c>
      <c r="O21" s="79"/>
      <c r="Q21" s="75"/>
    </row>
    <row r="22" spans="1:17" x14ac:dyDescent="0.35">
      <c r="A22" s="49">
        <v>15</v>
      </c>
      <c r="B22" s="24" t="s">
        <v>16</v>
      </c>
      <c r="C22" s="91">
        <v>44566</v>
      </c>
      <c r="D22" s="92">
        <v>1908335</v>
      </c>
      <c r="E22" s="92">
        <f t="shared" si="1"/>
        <v>1908335</v>
      </c>
      <c r="F22" s="14" t="s">
        <v>73</v>
      </c>
      <c r="G22" s="53" t="s">
        <v>37</v>
      </c>
      <c r="H22" s="24" t="s">
        <v>37</v>
      </c>
      <c r="I22" s="14" t="s">
        <v>37</v>
      </c>
      <c r="J22" s="94">
        <f t="shared" si="0"/>
        <v>5.2275780209742858E-3</v>
      </c>
      <c r="K22" s="49">
        <v>0</v>
      </c>
      <c r="L22" s="14">
        <v>0</v>
      </c>
      <c r="M22" s="14">
        <v>0</v>
      </c>
      <c r="N22" s="14">
        <v>0</v>
      </c>
      <c r="O22" s="79"/>
      <c r="Q22" s="75"/>
    </row>
    <row r="23" spans="1:17" x14ac:dyDescent="0.35">
      <c r="A23" s="49">
        <v>16</v>
      </c>
      <c r="B23" s="24" t="s">
        <v>98</v>
      </c>
      <c r="C23" s="91">
        <v>44565</v>
      </c>
      <c r="D23" s="92">
        <v>14754739</v>
      </c>
      <c r="E23" s="92">
        <f t="shared" si="1"/>
        <v>14754739</v>
      </c>
      <c r="F23" s="14" t="s">
        <v>73</v>
      </c>
      <c r="G23" s="53" t="s">
        <v>37</v>
      </c>
      <c r="H23" s="24" t="s">
        <v>37</v>
      </c>
      <c r="I23" s="14" t="s">
        <v>37</v>
      </c>
      <c r="J23" s="94">
        <f t="shared" si="0"/>
        <v>4.0418243810238827E-2</v>
      </c>
      <c r="K23" s="49">
        <v>0</v>
      </c>
      <c r="L23" s="14">
        <v>0</v>
      </c>
      <c r="M23" s="14">
        <v>0</v>
      </c>
      <c r="N23" s="14">
        <v>0</v>
      </c>
      <c r="O23" s="79"/>
      <c r="Q23" s="75"/>
    </row>
    <row r="24" spans="1:17" x14ac:dyDescent="0.35">
      <c r="A24" s="49">
        <v>17</v>
      </c>
      <c r="B24" s="24" t="s">
        <v>18</v>
      </c>
      <c r="C24" s="91">
        <v>44564</v>
      </c>
      <c r="D24" s="92">
        <v>9484051</v>
      </c>
      <c r="E24" s="92">
        <f t="shared" si="1"/>
        <v>9484051</v>
      </c>
      <c r="F24" s="14" t="s">
        <v>73</v>
      </c>
      <c r="G24" s="53" t="s">
        <v>37</v>
      </c>
      <c r="H24" s="24" t="s">
        <v>37</v>
      </c>
      <c r="I24" s="14" t="s">
        <v>37</v>
      </c>
      <c r="J24" s="94">
        <f t="shared" si="0"/>
        <v>2.598003838812326E-2</v>
      </c>
      <c r="K24" s="49">
        <v>0</v>
      </c>
      <c r="L24" s="14">
        <v>0</v>
      </c>
      <c r="M24" s="14">
        <v>0</v>
      </c>
      <c r="N24" s="14">
        <v>0</v>
      </c>
      <c r="O24" s="79"/>
      <c r="Q24" s="75"/>
    </row>
    <row r="25" spans="1:17" x14ac:dyDescent="0.35">
      <c r="A25" s="49">
        <v>18</v>
      </c>
      <c r="B25" s="24" t="s">
        <v>17</v>
      </c>
      <c r="C25" s="91">
        <v>44565</v>
      </c>
      <c r="D25" s="92">
        <v>10331333</v>
      </c>
      <c r="E25" s="92">
        <f t="shared" si="1"/>
        <v>10331333</v>
      </c>
      <c r="F25" s="14" t="s">
        <v>73</v>
      </c>
      <c r="G25" s="53" t="s">
        <v>37</v>
      </c>
      <c r="H25" s="24" t="s">
        <v>37</v>
      </c>
      <c r="I25" s="14" t="s">
        <v>37</v>
      </c>
      <c r="J25" s="94">
        <f t="shared" si="0"/>
        <v>2.8301031694207952E-2</v>
      </c>
      <c r="K25" s="49">
        <v>0</v>
      </c>
      <c r="L25" s="14">
        <v>0</v>
      </c>
      <c r="M25" s="14">
        <v>0</v>
      </c>
      <c r="N25" s="14">
        <v>0</v>
      </c>
      <c r="O25" s="79"/>
      <c r="Q25" s="75"/>
    </row>
    <row r="26" spans="1:17" x14ac:dyDescent="0.35">
      <c r="A26" s="49">
        <v>19</v>
      </c>
      <c r="B26" s="24" t="s">
        <v>19</v>
      </c>
      <c r="C26" s="91">
        <v>44564</v>
      </c>
      <c r="D26" s="92">
        <v>5139861</v>
      </c>
      <c r="E26" s="92">
        <f t="shared" si="1"/>
        <v>5139861</v>
      </c>
      <c r="F26" s="14" t="s">
        <v>73</v>
      </c>
      <c r="G26" s="53" t="s">
        <v>37</v>
      </c>
      <c r="H26" s="24" t="s">
        <v>37</v>
      </c>
      <c r="I26" s="14" t="s">
        <v>37</v>
      </c>
      <c r="J26" s="93">
        <f t="shared" si="0"/>
        <v>1.4079825813844484E-2</v>
      </c>
      <c r="K26" s="14">
        <v>0</v>
      </c>
      <c r="L26" s="14">
        <v>0</v>
      </c>
      <c r="M26" s="14">
        <v>0</v>
      </c>
      <c r="N26" s="14">
        <v>0</v>
      </c>
      <c r="O26" s="79"/>
      <c r="Q26" s="75"/>
    </row>
    <row r="27" spans="1:17" x14ac:dyDescent="0.35">
      <c r="A27" s="49">
        <v>20</v>
      </c>
      <c r="B27" s="24" t="s">
        <v>20</v>
      </c>
      <c r="C27" s="91">
        <v>44562</v>
      </c>
      <c r="D27" s="92">
        <v>546614</v>
      </c>
      <c r="E27" s="92">
        <f t="shared" si="1"/>
        <v>546614</v>
      </c>
      <c r="F27" s="14" t="s">
        <v>73</v>
      </c>
      <c r="G27" s="53" t="s">
        <v>37</v>
      </c>
      <c r="H27" s="24" t="s">
        <v>37</v>
      </c>
      <c r="I27" s="14" t="s">
        <v>37</v>
      </c>
      <c r="J27" s="93">
        <f t="shared" si="0"/>
        <v>1.4973614865088354E-3</v>
      </c>
      <c r="K27" s="14">
        <v>0</v>
      </c>
      <c r="L27" s="14">
        <v>0</v>
      </c>
      <c r="M27" s="14">
        <v>0</v>
      </c>
      <c r="N27" s="14">
        <v>0</v>
      </c>
      <c r="O27" s="79"/>
      <c r="Q27" s="75"/>
    </row>
    <row r="28" spans="1:17" x14ac:dyDescent="0.35">
      <c r="A28" s="49">
        <v>21</v>
      </c>
      <c r="B28" s="24" t="s">
        <v>21</v>
      </c>
      <c r="C28" s="91">
        <v>44566</v>
      </c>
      <c r="D28" s="92">
        <v>1477560</v>
      </c>
      <c r="E28" s="92">
        <f t="shared" si="1"/>
        <v>1477560</v>
      </c>
      <c r="F28" s="14" t="s">
        <v>73</v>
      </c>
      <c r="G28" s="53" t="s">
        <v>37</v>
      </c>
      <c r="H28" s="24" t="s">
        <v>37</v>
      </c>
      <c r="I28" s="14" t="s">
        <v>37</v>
      </c>
      <c r="J28" s="93">
        <f t="shared" si="0"/>
        <v>4.0475389177847525E-3</v>
      </c>
      <c r="K28" s="14">
        <v>0</v>
      </c>
      <c r="L28" s="14">
        <v>0</v>
      </c>
      <c r="M28" s="14">
        <v>0</v>
      </c>
      <c r="N28" s="14">
        <v>0</v>
      </c>
      <c r="O28" s="79"/>
      <c r="Q28" s="75"/>
    </row>
    <row r="29" spans="1:17" x14ac:dyDescent="0.35">
      <c r="A29" s="49">
        <v>22</v>
      </c>
      <c r="B29" s="24" t="s">
        <v>35</v>
      </c>
      <c r="C29" s="91">
        <v>44558</v>
      </c>
      <c r="D29" s="92">
        <v>2439907</v>
      </c>
      <c r="E29" s="92">
        <f t="shared" si="1"/>
        <v>2439907</v>
      </c>
      <c r="F29" s="14" t="s">
        <v>73</v>
      </c>
      <c r="G29" s="53" t="s">
        <v>37</v>
      </c>
      <c r="H29" s="24" t="s">
        <v>37</v>
      </c>
      <c r="I29" s="14" t="s">
        <v>37</v>
      </c>
      <c r="J29" s="93">
        <f t="shared" si="0"/>
        <v>6.6837343581820311E-3</v>
      </c>
      <c r="K29" s="14">
        <v>0</v>
      </c>
      <c r="L29" s="14">
        <v>0</v>
      </c>
      <c r="M29" s="14">
        <v>0</v>
      </c>
      <c r="N29" s="14">
        <v>0</v>
      </c>
      <c r="O29" s="79"/>
      <c r="Q29" s="75"/>
    </row>
    <row r="30" spans="1:17" x14ac:dyDescent="0.35">
      <c r="A30" s="49">
        <v>23</v>
      </c>
      <c r="B30" s="24" t="s">
        <v>22</v>
      </c>
      <c r="C30" s="91">
        <v>44566</v>
      </c>
      <c r="D30" s="92">
        <v>4932008</v>
      </c>
      <c r="E30" s="92">
        <f t="shared" si="1"/>
        <v>4932008</v>
      </c>
      <c r="F30" s="14" t="s">
        <v>73</v>
      </c>
      <c r="G30" s="53" t="s">
        <v>37</v>
      </c>
      <c r="H30" s="24" t="s">
        <v>37</v>
      </c>
      <c r="I30" s="14" t="s">
        <v>37</v>
      </c>
      <c r="J30" s="93">
        <f t="shared" si="0"/>
        <v>1.3510445817987589E-2</v>
      </c>
      <c r="K30" s="14">
        <v>0</v>
      </c>
      <c r="L30" s="14">
        <v>0</v>
      </c>
      <c r="M30" s="14">
        <v>0</v>
      </c>
      <c r="N30" s="14">
        <v>0</v>
      </c>
      <c r="O30" s="79"/>
      <c r="Q30" s="75"/>
    </row>
    <row r="31" spans="1:17" x14ac:dyDescent="0.35">
      <c r="A31" s="49">
        <v>24</v>
      </c>
      <c r="B31" s="24" t="s">
        <v>33</v>
      </c>
      <c r="C31" s="91">
        <v>44564</v>
      </c>
      <c r="D31" s="92">
        <v>4609029</v>
      </c>
      <c r="E31" s="92">
        <f t="shared" si="1"/>
        <v>4609029</v>
      </c>
      <c r="F31" s="14" t="s">
        <v>73</v>
      </c>
      <c r="G31" s="53" t="s">
        <v>37</v>
      </c>
      <c r="H31" s="24" t="s">
        <v>37</v>
      </c>
      <c r="I31" s="14" t="s">
        <v>37</v>
      </c>
      <c r="J31" s="93">
        <f t="shared" si="0"/>
        <v>1.262569658809019E-2</v>
      </c>
      <c r="K31" s="14">
        <v>0</v>
      </c>
      <c r="L31" s="14">
        <v>0</v>
      </c>
      <c r="M31" s="14">
        <v>0</v>
      </c>
      <c r="N31" s="14">
        <v>0</v>
      </c>
      <c r="O31" s="79"/>
      <c r="Q31" s="75"/>
    </row>
    <row r="32" spans="1:17" x14ac:dyDescent="0.35">
      <c r="A32" s="49">
        <v>25</v>
      </c>
      <c r="B32" s="24" t="s">
        <v>23</v>
      </c>
      <c r="C32" s="91">
        <v>44567</v>
      </c>
      <c r="D32" s="92">
        <v>4826875</v>
      </c>
      <c r="E32" s="92">
        <f t="shared" si="1"/>
        <v>4826875</v>
      </c>
      <c r="F32" s="14" t="s">
        <v>73</v>
      </c>
      <c r="G32" s="53" t="s">
        <v>37</v>
      </c>
      <c r="H32" s="24" t="s">
        <v>37</v>
      </c>
      <c r="I32" s="14" t="s">
        <v>37</v>
      </c>
      <c r="J32" s="93">
        <f t="shared" si="0"/>
        <v>1.3222450806588076E-2</v>
      </c>
      <c r="K32" s="14">
        <v>0</v>
      </c>
      <c r="L32" s="14">
        <v>0</v>
      </c>
      <c r="M32" s="14">
        <v>0</v>
      </c>
      <c r="N32" s="14">
        <v>0</v>
      </c>
      <c r="O32" s="79"/>
      <c r="Q32" s="75"/>
    </row>
    <row r="33" spans="1:17" x14ac:dyDescent="0.35">
      <c r="A33" s="49">
        <v>26</v>
      </c>
      <c r="B33" s="24" t="s">
        <v>24</v>
      </c>
      <c r="C33" s="91">
        <v>44567</v>
      </c>
      <c r="D33" s="92">
        <v>354000</v>
      </c>
      <c r="E33" s="92">
        <f t="shared" si="1"/>
        <v>354000</v>
      </c>
      <c r="F33" s="14" t="s">
        <v>73</v>
      </c>
      <c r="G33" s="53" t="s">
        <v>37</v>
      </c>
      <c r="H33" s="24" t="s">
        <v>37</v>
      </c>
      <c r="I33" s="14" t="s">
        <v>37</v>
      </c>
      <c r="J33" s="93">
        <f t="shared" si="0"/>
        <v>9.6972628989401609E-4</v>
      </c>
      <c r="K33" s="14">
        <v>0</v>
      </c>
      <c r="L33" s="14">
        <v>0</v>
      </c>
      <c r="M33" s="14">
        <v>0</v>
      </c>
      <c r="N33" s="14">
        <v>0</v>
      </c>
      <c r="O33" s="95"/>
      <c r="Q33" s="75"/>
    </row>
    <row r="34" spans="1:17" x14ac:dyDescent="0.35">
      <c r="A34" s="49">
        <v>27</v>
      </c>
      <c r="B34" s="24" t="s">
        <v>92</v>
      </c>
      <c r="C34" s="91">
        <v>44539</v>
      </c>
      <c r="D34" s="92">
        <v>34477187</v>
      </c>
      <c r="E34" s="92">
        <f t="shared" si="1"/>
        <v>34477187</v>
      </c>
      <c r="F34" s="14" t="s">
        <v>73</v>
      </c>
      <c r="G34" s="53" t="s">
        <v>37</v>
      </c>
      <c r="H34" s="24" t="s">
        <v>37</v>
      </c>
      <c r="I34" s="14" t="s">
        <v>37</v>
      </c>
      <c r="J34" s="93">
        <f t="shared" si="0"/>
        <v>9.4444730608735039E-2</v>
      </c>
      <c r="K34" s="14">
        <v>0</v>
      </c>
      <c r="L34" s="14">
        <v>0</v>
      </c>
      <c r="M34" s="14">
        <v>0</v>
      </c>
      <c r="N34" s="14">
        <v>0</v>
      </c>
      <c r="O34" s="95"/>
      <c r="Q34" s="75"/>
    </row>
    <row r="35" spans="1:17" x14ac:dyDescent="0.35">
      <c r="A35" s="49">
        <v>28</v>
      </c>
      <c r="B35" s="24" t="s">
        <v>27</v>
      </c>
      <c r="C35" s="91">
        <v>44558</v>
      </c>
      <c r="D35" s="92">
        <v>1096510</v>
      </c>
      <c r="E35" s="92">
        <f t="shared" si="1"/>
        <v>1096510</v>
      </c>
      <c r="F35" s="14" t="s">
        <v>73</v>
      </c>
      <c r="G35" s="53" t="s">
        <v>37</v>
      </c>
      <c r="H35" s="24" t="s">
        <v>37</v>
      </c>
      <c r="I35" s="14" t="s">
        <v>37</v>
      </c>
      <c r="J35" s="93">
        <f t="shared" si="0"/>
        <v>3.0037134862477052E-3</v>
      </c>
      <c r="K35" s="14">
        <v>0</v>
      </c>
      <c r="L35" s="14">
        <v>0</v>
      </c>
      <c r="M35" s="14">
        <v>0</v>
      </c>
      <c r="N35" s="14">
        <v>0</v>
      </c>
      <c r="O35" s="95"/>
      <c r="Q35" s="75"/>
    </row>
    <row r="36" spans="1:17" x14ac:dyDescent="0.35">
      <c r="A36" s="49">
        <v>29</v>
      </c>
      <c r="B36" s="24" t="s">
        <v>25</v>
      </c>
      <c r="C36" s="91">
        <v>44566</v>
      </c>
      <c r="D36" s="92">
        <v>3151049</v>
      </c>
      <c r="E36" s="92">
        <f t="shared" si="1"/>
        <v>3151049</v>
      </c>
      <c r="F36" s="14" t="s">
        <v>73</v>
      </c>
      <c r="G36" s="53" t="s">
        <v>37</v>
      </c>
      <c r="H36" s="24" t="s">
        <v>37</v>
      </c>
      <c r="I36" s="14" t="s">
        <v>37</v>
      </c>
      <c r="J36" s="93">
        <f t="shared" si="0"/>
        <v>8.6317939436278239E-3</v>
      </c>
      <c r="K36" s="14">
        <v>0</v>
      </c>
      <c r="L36" s="14">
        <v>0</v>
      </c>
      <c r="M36" s="14">
        <v>0</v>
      </c>
      <c r="N36" s="14">
        <v>0</v>
      </c>
      <c r="O36" s="95"/>
      <c r="Q36" s="75"/>
    </row>
    <row r="37" spans="1:17" ht="31" x14ac:dyDescent="0.35">
      <c r="A37" s="49">
        <v>30</v>
      </c>
      <c r="B37" s="24" t="s">
        <v>28</v>
      </c>
      <c r="C37" s="91">
        <v>44567</v>
      </c>
      <c r="D37" s="92">
        <v>4215907.45</v>
      </c>
      <c r="E37" s="92">
        <f t="shared" si="1"/>
        <v>4215907.45</v>
      </c>
      <c r="F37" s="14" t="s">
        <v>73</v>
      </c>
      <c r="G37" s="53" t="s">
        <v>37</v>
      </c>
      <c r="H37" s="24" t="s">
        <v>37</v>
      </c>
      <c r="I37" s="14" t="s">
        <v>37</v>
      </c>
      <c r="J37" s="93">
        <f t="shared" si="0"/>
        <v>1.1548803079166786E-2</v>
      </c>
      <c r="K37" s="14">
        <v>0</v>
      </c>
      <c r="L37" s="14">
        <v>0</v>
      </c>
      <c r="M37" s="14">
        <v>0</v>
      </c>
      <c r="N37" s="14">
        <v>0</v>
      </c>
      <c r="O37" s="95"/>
      <c r="Q37" s="75"/>
    </row>
    <row r="38" spans="1:17" x14ac:dyDescent="0.35">
      <c r="A38" s="49">
        <v>31</v>
      </c>
      <c r="B38" s="24" t="s">
        <v>29</v>
      </c>
      <c r="C38" s="91">
        <v>44199</v>
      </c>
      <c r="D38" s="92">
        <v>6910291</v>
      </c>
      <c r="E38" s="92">
        <f t="shared" si="1"/>
        <v>6910291</v>
      </c>
      <c r="F38" s="14" t="s">
        <v>73</v>
      </c>
      <c r="G38" s="53" t="s">
        <v>37</v>
      </c>
      <c r="H38" s="24" t="s">
        <v>37</v>
      </c>
      <c r="I38" s="14" t="s">
        <v>37</v>
      </c>
      <c r="J38" s="93">
        <f t="shared" si="0"/>
        <v>1.8929635179429409E-2</v>
      </c>
      <c r="K38" s="14">
        <v>0</v>
      </c>
      <c r="L38" s="14">
        <v>0</v>
      </c>
      <c r="M38" s="14">
        <v>0</v>
      </c>
      <c r="N38" s="14">
        <v>0</v>
      </c>
      <c r="O38" s="95"/>
      <c r="Q38" s="75"/>
    </row>
    <row r="39" spans="1:17" x14ac:dyDescent="0.35">
      <c r="A39" s="49">
        <v>32</v>
      </c>
      <c r="B39" s="24" t="s">
        <v>30</v>
      </c>
      <c r="C39" s="91">
        <v>44567</v>
      </c>
      <c r="D39" s="92">
        <v>286250</v>
      </c>
      <c r="E39" s="92">
        <f t="shared" si="1"/>
        <v>286250</v>
      </c>
      <c r="F39" s="14" t="s">
        <v>73</v>
      </c>
      <c r="G39" s="53" t="s">
        <v>37</v>
      </c>
      <c r="H39" s="24" t="s">
        <v>37</v>
      </c>
      <c r="I39" s="14" t="s">
        <v>37</v>
      </c>
      <c r="J39" s="93">
        <f t="shared" si="0"/>
        <v>7.8413601831119235E-4</v>
      </c>
      <c r="K39" s="14">
        <v>0</v>
      </c>
      <c r="L39" s="14">
        <v>0</v>
      </c>
      <c r="M39" s="14">
        <v>0</v>
      </c>
      <c r="N39" s="14">
        <v>0</v>
      </c>
      <c r="O39" s="95"/>
      <c r="Q39" s="75"/>
    </row>
    <row r="40" spans="1:17" x14ac:dyDescent="0.35">
      <c r="A40" s="49">
        <v>33</v>
      </c>
      <c r="B40" s="24" t="s">
        <v>31</v>
      </c>
      <c r="C40" s="91">
        <v>44567</v>
      </c>
      <c r="D40" s="92">
        <v>242840</v>
      </c>
      <c r="E40" s="92">
        <f t="shared" si="1"/>
        <v>242840</v>
      </c>
      <c r="F40" s="14" t="s">
        <v>73</v>
      </c>
      <c r="G40" s="53" t="s">
        <v>37</v>
      </c>
      <c r="H40" s="24" t="s">
        <v>37</v>
      </c>
      <c r="I40" s="14" t="s">
        <v>37</v>
      </c>
      <c r="J40" s="93">
        <f t="shared" si="0"/>
        <v>6.6522127750808717E-4</v>
      </c>
      <c r="K40" s="14">
        <v>0</v>
      </c>
      <c r="L40" s="14">
        <v>0</v>
      </c>
      <c r="M40" s="14">
        <v>0</v>
      </c>
      <c r="N40" s="14">
        <v>0</v>
      </c>
      <c r="O40" s="95"/>
      <c r="Q40" s="75"/>
    </row>
    <row r="41" spans="1:17" x14ac:dyDescent="0.35">
      <c r="A41" s="49">
        <v>34</v>
      </c>
      <c r="B41" s="24" t="s">
        <v>32</v>
      </c>
      <c r="C41" s="91">
        <v>44565</v>
      </c>
      <c r="D41" s="92">
        <v>1448758</v>
      </c>
      <c r="E41" s="92">
        <f t="shared" si="1"/>
        <v>1448758</v>
      </c>
      <c r="F41" s="14" t="s">
        <v>73</v>
      </c>
      <c r="G41" s="53" t="s">
        <v>37</v>
      </c>
      <c r="H41" s="24" t="s">
        <v>37</v>
      </c>
      <c r="I41" s="14" t="s">
        <v>37</v>
      </c>
      <c r="J41" s="93">
        <f t="shared" si="0"/>
        <v>3.9686404528086862E-3</v>
      </c>
      <c r="K41" s="14">
        <v>0</v>
      </c>
      <c r="L41" s="14">
        <v>0</v>
      </c>
      <c r="M41" s="14">
        <v>0</v>
      </c>
      <c r="N41" s="14">
        <v>0</v>
      </c>
      <c r="O41" s="95"/>
      <c r="Q41" s="75"/>
    </row>
    <row r="42" spans="1:17" x14ac:dyDescent="0.35">
      <c r="A42" s="49">
        <v>35</v>
      </c>
      <c r="B42" s="24" t="s">
        <v>100</v>
      </c>
      <c r="C42" s="91">
        <v>44564</v>
      </c>
      <c r="D42" s="92">
        <v>2856950</v>
      </c>
      <c r="E42" s="92">
        <f t="shared" si="1"/>
        <v>2856950</v>
      </c>
      <c r="F42" s="71" t="str">
        <f>+F41</f>
        <v>Oper dues</v>
      </c>
      <c r="G42" s="71" t="s">
        <v>37</v>
      </c>
      <c r="H42" s="71" t="s">
        <v>37</v>
      </c>
      <c r="I42" s="71" t="s">
        <v>37</v>
      </c>
      <c r="J42" s="93">
        <f t="shared" si="0"/>
        <v>7.8261568472110434E-3</v>
      </c>
      <c r="K42" s="71">
        <v>0</v>
      </c>
      <c r="L42" s="71">
        <v>0</v>
      </c>
      <c r="M42" s="71">
        <v>0</v>
      </c>
      <c r="N42" s="71">
        <v>0</v>
      </c>
      <c r="O42" s="131"/>
      <c r="Q42" s="75"/>
    </row>
    <row r="43" spans="1:17" x14ac:dyDescent="0.35">
      <c r="A43" s="49">
        <v>36</v>
      </c>
      <c r="B43" s="24" t="s">
        <v>106</v>
      </c>
      <c r="C43" s="91">
        <v>44567</v>
      </c>
      <c r="D43" s="92">
        <v>817773</v>
      </c>
      <c r="E43" s="92">
        <f t="shared" si="1"/>
        <v>817773</v>
      </c>
      <c r="F43" s="71" t="str">
        <f>+F42</f>
        <v>Oper dues</v>
      </c>
      <c r="G43" s="71" t="s">
        <v>37</v>
      </c>
      <c r="H43" s="71" t="s">
        <v>37</v>
      </c>
      <c r="I43" s="71" t="s">
        <v>37</v>
      </c>
      <c r="J43" s="93">
        <f t="shared" si="0"/>
        <v>2.2401581278686418E-3</v>
      </c>
      <c r="K43" s="71">
        <v>0</v>
      </c>
      <c r="L43" s="71">
        <v>0</v>
      </c>
      <c r="M43" s="107">
        <f t="shared" ref="M43:M47" si="2">+D43-E43</f>
        <v>0</v>
      </c>
      <c r="N43" s="71">
        <v>0</v>
      </c>
      <c r="O43" s="131"/>
      <c r="Q43" s="75"/>
    </row>
    <row r="44" spans="1:17" x14ac:dyDescent="0.35">
      <c r="A44" s="49">
        <v>37</v>
      </c>
      <c r="B44" s="24" t="s">
        <v>108</v>
      </c>
      <c r="C44" s="91">
        <v>44567</v>
      </c>
      <c r="D44" s="92">
        <v>1500000</v>
      </c>
      <c r="E44" s="92">
        <v>1007250</v>
      </c>
      <c r="F44" s="71" t="str">
        <f t="shared" ref="F44:F46" si="3">+F43</f>
        <v>Oper dues</v>
      </c>
      <c r="G44" s="71" t="s">
        <v>37</v>
      </c>
      <c r="H44" s="71" t="s">
        <v>37</v>
      </c>
      <c r="I44" s="71" t="s">
        <v>37</v>
      </c>
      <c r="J44" s="93">
        <f t="shared" si="0"/>
        <v>2.7592000155247111E-3</v>
      </c>
      <c r="K44" s="71">
        <v>0</v>
      </c>
      <c r="L44" s="71">
        <v>0</v>
      </c>
      <c r="M44" s="107">
        <f t="shared" si="2"/>
        <v>492750</v>
      </c>
      <c r="N44" s="71">
        <v>0</v>
      </c>
      <c r="O44" s="131"/>
      <c r="P44" s="75"/>
      <c r="Q44" s="75"/>
    </row>
    <row r="45" spans="1:17" x14ac:dyDescent="0.35">
      <c r="A45" s="49">
        <v>38</v>
      </c>
      <c r="B45" s="24" t="s">
        <v>109</v>
      </c>
      <c r="C45" s="91">
        <v>44564</v>
      </c>
      <c r="D45" s="92">
        <v>695200</v>
      </c>
      <c r="E45" s="92">
        <f>+D45</f>
        <v>695200</v>
      </c>
      <c r="F45" s="71" t="str">
        <f t="shared" si="3"/>
        <v>Oper dues</v>
      </c>
      <c r="G45" s="71" t="s">
        <v>37</v>
      </c>
      <c r="H45" s="71" t="s">
        <v>37</v>
      </c>
      <c r="I45" s="71" t="s">
        <v>37</v>
      </c>
      <c r="J45" s="93">
        <f>+E45/$E$51</f>
        <v>1.9043890303229378E-3</v>
      </c>
      <c r="K45" s="71">
        <v>0</v>
      </c>
      <c r="L45" s="71">
        <v>0</v>
      </c>
      <c r="M45" s="107">
        <f t="shared" si="2"/>
        <v>0</v>
      </c>
      <c r="N45" s="71">
        <v>0</v>
      </c>
      <c r="O45" s="131"/>
      <c r="P45" s="75"/>
      <c r="Q45" s="75"/>
    </row>
    <row r="46" spans="1:17" x14ac:dyDescent="0.35">
      <c r="A46" s="49">
        <v>39</v>
      </c>
      <c r="B46" s="24" t="s">
        <v>110</v>
      </c>
      <c r="C46" s="91">
        <v>44564</v>
      </c>
      <c r="D46" s="92">
        <v>390000</v>
      </c>
      <c r="E46" s="92">
        <f>+D46</f>
        <v>390000</v>
      </c>
      <c r="F46" s="71" t="str">
        <f t="shared" si="3"/>
        <v>Oper dues</v>
      </c>
      <c r="G46" s="71" t="s">
        <v>37</v>
      </c>
      <c r="H46" s="71" t="s">
        <v>37</v>
      </c>
      <c r="I46" s="71" t="s">
        <v>37</v>
      </c>
      <c r="J46" s="93">
        <f t="shared" si="0"/>
        <v>1.0683425227645941E-3</v>
      </c>
      <c r="K46" s="71">
        <v>0</v>
      </c>
      <c r="L46" s="71">
        <v>0</v>
      </c>
      <c r="M46" s="107">
        <f t="shared" si="2"/>
        <v>0</v>
      </c>
      <c r="N46" s="71">
        <v>0</v>
      </c>
      <c r="O46" s="131"/>
      <c r="P46" s="75"/>
      <c r="Q46" s="75"/>
    </row>
    <row r="47" spans="1:17" x14ac:dyDescent="0.35">
      <c r="A47" s="49">
        <v>40</v>
      </c>
      <c r="B47" s="24" t="s">
        <v>111</v>
      </c>
      <c r="C47" s="91">
        <v>44564</v>
      </c>
      <c r="D47" s="92">
        <v>1325000</v>
      </c>
      <c r="E47" s="92">
        <v>836684</v>
      </c>
      <c r="F47" s="71" t="str">
        <f t="shared" ref="F47" si="4">+F46</f>
        <v>Oper dues</v>
      </c>
      <c r="G47" s="71" t="s">
        <v>37</v>
      </c>
      <c r="H47" s="71" t="s">
        <v>37</v>
      </c>
      <c r="I47" s="71" t="s">
        <v>37</v>
      </c>
      <c r="J47" s="93">
        <f t="shared" si="0"/>
        <v>2.291961782863517E-3</v>
      </c>
      <c r="K47" s="71">
        <v>0</v>
      </c>
      <c r="L47" s="71">
        <v>0</v>
      </c>
      <c r="M47" s="107">
        <f t="shared" si="2"/>
        <v>488316</v>
      </c>
      <c r="N47" s="71">
        <v>0</v>
      </c>
      <c r="O47" s="131"/>
      <c r="P47" s="75"/>
      <c r="Q47" s="75"/>
    </row>
    <row r="48" spans="1:17" ht="31" x14ac:dyDescent="0.35">
      <c r="A48" s="49">
        <v>41</v>
      </c>
      <c r="B48" s="24" t="s">
        <v>99</v>
      </c>
      <c r="C48" s="91">
        <v>44565</v>
      </c>
      <c r="D48" s="92">
        <v>19509209</v>
      </c>
      <c r="E48" s="92">
        <v>19054953.688547947</v>
      </c>
      <c r="F48" s="14" t="str">
        <f>+F41</f>
        <v>Oper dues</v>
      </c>
      <c r="G48" s="14" t="s">
        <v>37</v>
      </c>
      <c r="H48" s="14" t="s">
        <v>37</v>
      </c>
      <c r="I48" s="14" t="s">
        <v>37</v>
      </c>
      <c r="J48" s="93">
        <f t="shared" si="0"/>
        <v>5.2197993063553383E-2</v>
      </c>
      <c r="K48" s="14">
        <v>0</v>
      </c>
      <c r="L48" s="14">
        <v>0</v>
      </c>
      <c r="M48" s="107">
        <f>+D48-E48</f>
        <v>454255.31145205349</v>
      </c>
      <c r="N48" s="71">
        <v>0</v>
      </c>
      <c r="O48" s="131"/>
      <c r="P48" s="75"/>
      <c r="Q48" s="75"/>
    </row>
    <row r="49" spans="1:17" ht="57" customHeight="1" x14ac:dyDescent="0.35">
      <c r="A49" s="49">
        <v>42</v>
      </c>
      <c r="B49" s="24" t="s">
        <v>146</v>
      </c>
      <c r="C49" s="91">
        <v>44763</v>
      </c>
      <c r="D49" s="92">
        <v>12127520</v>
      </c>
      <c r="E49" s="92">
        <f>+D49</f>
        <v>12127520</v>
      </c>
      <c r="F49" s="14" t="str">
        <f>+F42</f>
        <v>Oper dues</v>
      </c>
      <c r="G49" s="14" t="s">
        <v>37</v>
      </c>
      <c r="H49" s="14" t="s">
        <v>37</v>
      </c>
      <c r="I49" s="14" t="s">
        <v>37</v>
      </c>
      <c r="J49" s="94">
        <f t="shared" si="0"/>
        <v>3.3221398235071975E-2</v>
      </c>
      <c r="K49" s="49">
        <v>0</v>
      </c>
      <c r="L49" s="14">
        <v>0</v>
      </c>
      <c r="M49" s="107">
        <f>+D49-E49</f>
        <v>0</v>
      </c>
      <c r="N49" s="107">
        <v>0</v>
      </c>
      <c r="O49" s="79" t="s">
        <v>145</v>
      </c>
      <c r="P49" s="75"/>
      <c r="Q49" s="75"/>
    </row>
    <row r="50" spans="1:17" ht="57" customHeight="1" x14ac:dyDescent="0.35">
      <c r="A50" s="96">
        <v>43</v>
      </c>
      <c r="B50" s="61" t="s">
        <v>153</v>
      </c>
      <c r="C50" s="97">
        <v>44833</v>
      </c>
      <c r="D50" s="98">
        <v>2277592</v>
      </c>
      <c r="E50" s="98">
        <v>2276899</v>
      </c>
      <c r="F50" s="60" t="str">
        <f>+F43</f>
        <v>Oper dues</v>
      </c>
      <c r="G50" s="60" t="s">
        <v>37</v>
      </c>
      <c r="H50" s="60" t="s">
        <v>37</v>
      </c>
      <c r="I50" s="60" t="s">
        <v>37</v>
      </c>
      <c r="J50" s="99">
        <f t="shared" si="0"/>
        <v>6.2372000557440544E-3</v>
      </c>
      <c r="K50" s="96">
        <v>0</v>
      </c>
      <c r="L50" s="60">
        <v>0</v>
      </c>
      <c r="M50" s="118">
        <f>+D50-E50</f>
        <v>693</v>
      </c>
      <c r="N50" s="118">
        <v>0</v>
      </c>
      <c r="O50" s="132" t="s">
        <v>157</v>
      </c>
      <c r="P50" s="75"/>
      <c r="Q50" s="75"/>
    </row>
    <row r="51" spans="1:17" ht="16" thickBot="1" x14ac:dyDescent="0.4">
      <c r="D51" s="100">
        <f>SUM(D8:D50)</f>
        <v>366487476.44999999</v>
      </c>
      <c r="E51" s="100">
        <f>SUM(E8:E50)</f>
        <v>365051462.13854796</v>
      </c>
      <c r="F51" s="76"/>
      <c r="G51" s="76"/>
      <c r="H51" s="76"/>
      <c r="I51" s="76"/>
      <c r="J51" s="76"/>
      <c r="K51" s="76"/>
      <c r="L51" s="76"/>
      <c r="M51" s="100">
        <f>ROUND(SUM(M8:M50),0)</f>
        <v>1436014</v>
      </c>
      <c r="N51" s="101">
        <f>ROUND(SUM(N8:N49),0)</f>
        <v>0</v>
      </c>
    </row>
    <row r="52" spans="1:17" ht="16" thickTop="1" x14ac:dyDescent="0.35">
      <c r="B52" s="71" t="s">
        <v>149</v>
      </c>
      <c r="C52" s="76"/>
      <c r="D52" s="92"/>
      <c r="E52" s="92">
        <f>156390000+2648322+156667+3920000+80000+1+1428571+1024605-2</f>
        <v>165648164</v>
      </c>
      <c r="G52" s="75"/>
      <c r="H52" s="75"/>
      <c r="M52" s="92"/>
      <c r="N52" s="92"/>
    </row>
    <row r="53" spans="1:17" x14ac:dyDescent="0.35">
      <c r="B53" s="102" t="s">
        <v>148</v>
      </c>
      <c r="C53" s="69"/>
      <c r="D53" s="103"/>
      <c r="E53" s="104">
        <f>+E51-E52</f>
        <v>199403298.13854796</v>
      </c>
      <c r="G53" s="75"/>
    </row>
    <row r="54" spans="1:17" x14ac:dyDescent="0.35">
      <c r="B54" s="71" t="s">
        <v>175</v>
      </c>
    </row>
    <row r="55" spans="1:17" x14ac:dyDescent="0.35">
      <c r="H55" s="75"/>
    </row>
    <row r="56" spans="1:17" x14ac:dyDescent="0.35">
      <c r="D56" s="133"/>
      <c r="F56" s="75"/>
      <c r="H56" s="75"/>
    </row>
    <row r="58" spans="1:17" x14ac:dyDescent="0.35">
      <c r="F58" s="134"/>
      <c r="H58" s="135"/>
    </row>
    <row r="59" spans="1:17" x14ac:dyDescent="0.35">
      <c r="F59" s="134"/>
      <c r="G59" s="133"/>
    </row>
    <row r="60" spans="1:17" x14ac:dyDescent="0.35">
      <c r="F60" s="134"/>
      <c r="I60" s="134"/>
    </row>
    <row r="61" spans="1:17" x14ac:dyDescent="0.35">
      <c r="F61" s="134"/>
      <c r="I61" s="75"/>
    </row>
    <row r="62" spans="1:17" x14ac:dyDescent="0.35">
      <c r="F62" s="134"/>
      <c r="I62" s="133"/>
    </row>
    <row r="63" spans="1:17" x14ac:dyDescent="0.35">
      <c r="F63" s="75"/>
    </row>
  </sheetData>
  <mergeCells count="7">
    <mergeCell ref="C6:D6"/>
    <mergeCell ref="E6:J6"/>
    <mergeCell ref="A1:O1"/>
    <mergeCell ref="A2:O2"/>
    <mergeCell ref="A3:O3"/>
    <mergeCell ref="A4:O4"/>
    <mergeCell ref="N5:O5"/>
  </mergeCells>
  <phoneticPr fontId="2" type="noConversion"/>
  <printOptions horizontalCentered="1"/>
  <pageMargins left="0.47244094488188981" right="0.6692913385826772" top="0.74803149606299213" bottom="0.74803149606299213" header="0.31496062992125984" footer="0.31496062992125984"/>
  <pageSetup paperSize="9" scale="64" orientation="landscape" r:id="rId1"/>
  <rowBreaks count="1" manualBreakCount="1">
    <brk id="28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4A9DF7190EE84683B5246193B1FA81" ma:contentTypeVersion="11" ma:contentTypeDescription="Create a new document." ma:contentTypeScope="" ma:versionID="12c09845a0623859f050ebc567bbd724">
  <xsd:schema xmlns:xsd="http://www.w3.org/2001/XMLSchema" xmlns:xs="http://www.w3.org/2001/XMLSchema" xmlns:p="http://schemas.microsoft.com/office/2006/metadata/properties" xmlns:ns3="482543d1-f959-4188-865f-280c64d8c83b" targetNamespace="http://schemas.microsoft.com/office/2006/metadata/properties" ma:root="true" ma:fieldsID="3f745a2b70baef9b693d8101d74cbb45" ns3:_="">
    <xsd:import namespace="482543d1-f959-4188-865f-280c64d8c83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543d1-f959-4188-865f-280c64d8c83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82543d1-f959-4188-865f-280c64d8c83b" xsi:nil="true"/>
  </documentManagement>
</p:properties>
</file>

<file path=customXml/itemProps1.xml><?xml version="1.0" encoding="utf-8"?>
<ds:datastoreItem xmlns:ds="http://schemas.openxmlformats.org/officeDocument/2006/customXml" ds:itemID="{0CCA0F01-B224-4241-885F-1982D9251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543d1-f959-4188-865f-280c64d8c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1266BA-29FB-4F6E-9842-85B6A1B8A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9A36F-C865-479A-893F-1A3A6D7C0E1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82543d1-f959-4188-865f-280c64d8c83b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Annex 1</vt:lpstr>
      <vt:lpstr>annex 2</vt:lpstr>
      <vt:lpstr>Annex 4</vt:lpstr>
      <vt:lpstr>Annex 5</vt:lpstr>
      <vt:lpstr>Annex 6</vt:lpstr>
      <vt:lpstr>'Annex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2026-04-02T06:24:55Z</cp:lastPrinted>
  <dcterms:created xsi:type="dcterms:W3CDTF">2019-11-10T10:46:27Z</dcterms:created>
  <dcterms:modified xsi:type="dcterms:W3CDTF">2026-04-02T06:25:49Z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0x010100064A9DF7190EE84683B5246193B1FA81</vt:lpwstr>
  </property>
</Properties>
</file>